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1"/>
  </bookViews>
  <sheets>
    <sheet name="Working copy" sheetId="1" r:id="rId1"/>
    <sheet name="Approved Budget" sheetId="2" r:id="rId2"/>
    <sheet name="Actuals" sheetId="3" r:id="rId3"/>
  </sheets>
  <definedNames>
    <definedName name="_xlnm.Print_Area" localSheetId="0">'Working copy'!$A$1:$J$44</definedName>
  </definedNames>
  <calcPr fullCalcOnLoad="1"/>
</workbook>
</file>

<file path=xl/sharedStrings.xml><?xml version="1.0" encoding="utf-8"?>
<sst xmlns="http://schemas.openxmlformats.org/spreadsheetml/2006/main" count="155" uniqueCount="113">
  <si>
    <t>ASSOCIATION CONTRIBUTIONS</t>
  </si>
  <si>
    <t>TOTAL REVENUE</t>
  </si>
  <si>
    <t>Bank Charges</t>
  </si>
  <si>
    <t>OPERATING EXPENSES</t>
  </si>
  <si>
    <t>Management Fee</t>
  </si>
  <si>
    <t>Office General</t>
  </si>
  <si>
    <t>Association Fees</t>
  </si>
  <si>
    <t>Legal and Accounting</t>
  </si>
  <si>
    <t>SKYVIEW RANCH HOMEOWNERS ASSOCIATION</t>
  </si>
  <si>
    <t>Snow Removal</t>
  </si>
  <si>
    <t>Repairs and Maintenance</t>
  </si>
  <si>
    <t>Municipal Reserves and Public Utility Lots</t>
  </si>
  <si>
    <t>Insurance</t>
  </si>
  <si>
    <t>Website Maintenance</t>
  </si>
  <si>
    <t>TOTAL EXPENSES</t>
  </si>
  <si>
    <t>Flag Pole Maintenance/Flag Replacement</t>
  </si>
  <si>
    <t>Donations</t>
  </si>
  <si>
    <t>Community activities</t>
  </si>
  <si>
    <t>Mgmt &amp; Acct Astoria $10/year per unit</t>
  </si>
  <si>
    <t>Insurance Appraisal</t>
  </si>
  <si>
    <t>Misc Expenses</t>
  </si>
  <si>
    <t>Pay Pal Fees</t>
  </si>
  <si>
    <t>Supplies,Photocopying &amp; Mailings, Website</t>
  </si>
  <si>
    <t>Legal Fee Reimbursment</t>
  </si>
  <si>
    <t>Operating Grant</t>
  </si>
  <si>
    <t xml:space="preserve">City of Calgary - landscaping </t>
  </si>
  <si>
    <t>Audit / Legal Collection of HOA Arrears</t>
  </si>
  <si>
    <t xml:space="preserve">Landscaping </t>
  </si>
  <si>
    <t>Planter and Bed Maintenance</t>
  </si>
  <si>
    <t>Landscape-Snow</t>
  </si>
  <si>
    <t>Accrual for new FAC'd areas by City of Calgary</t>
  </si>
  <si>
    <t>Reserve Capital Expenditures</t>
  </si>
  <si>
    <t xml:space="preserve">12 Community Planters </t>
  </si>
  <si>
    <t xml:space="preserve">Community  flower and shrub bed -mulching and repair </t>
  </si>
  <si>
    <t>Interest and late penalties</t>
  </si>
  <si>
    <t xml:space="preserve">Net Operating Income </t>
  </si>
  <si>
    <t>Reserve Addition</t>
  </si>
  <si>
    <t>$70.00 annually plus gst (current total units 3636)</t>
  </si>
  <si>
    <t>PLEASE REVIEW THE SKYVIEW RANCH HOA COLLECTION POLICY on the website www.skyviewranchhoa.net</t>
  </si>
  <si>
    <t>2020  BUDGET</t>
  </si>
  <si>
    <t>FOR THE PERIOD NOVEMBER 1, 2019 TO OCTOBER 31, 2020</t>
  </si>
  <si>
    <t>* Amounts in cad</t>
  </si>
  <si>
    <t>Skyview Ranch HOA (996)</t>
  </si>
  <si>
    <t>Cash Flow (12 months)</t>
  </si>
  <si>
    <t>Period = Jan 2019-Dec 2019</t>
  </si>
  <si>
    <t>Book = Accrual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</si>
  <si>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</si>
  <si>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</si>
  <si>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</si>
  <si>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</si>
  <si>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</si>
  <si>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</si>
  <si>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</si>
  <si>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</si>
  <si>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</si>
  <si>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</si>
  <si>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</si>
  <si>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</si>
  <si>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Total</t>
  </si>
  <si>
    <t xml:space="preserve"> REVENUE</t>
  </si>
  <si>
    <t xml:space="preserve">    REVENUE</t>
  </si>
  <si>
    <t xml:space="preserve">        Association Fees</t>
  </si>
  <si>
    <t xml:space="preserve">            NET REVENUE</t>
  </si>
  <si>
    <t xml:space="preserve">    OTHER REVENUE</t>
  </si>
  <si>
    <t xml:space="preserve">        Miscellaneous Income</t>
  </si>
  <si>
    <t xml:space="preserve">        Interest on Bank Accounts</t>
  </si>
  <si>
    <t xml:space="preserve">        Late Fee</t>
  </si>
  <si>
    <t xml:space="preserve">            TOTAL OTHER REVENUE</t>
  </si>
  <si>
    <t xml:space="preserve">                TOTAL REVENUE</t>
  </si>
  <si>
    <t xml:space="preserve">    DIRECT EXPENSES</t>
  </si>
  <si>
    <t xml:space="preserve">        Repair &amp; Maintenance General</t>
  </si>
  <si>
    <t xml:space="preserve">        HVAC/Plumbing (Heat,Ventilation,Air)</t>
  </si>
  <si>
    <t xml:space="preserve">        Landscaping</t>
  </si>
  <si>
    <t xml:space="preserve">        Landscaping Other</t>
  </si>
  <si>
    <t xml:space="preserve">        Snow Removal</t>
  </si>
  <si>
    <t xml:space="preserve">        Management Fee</t>
  </si>
  <si>
    <t xml:space="preserve">        Insurance</t>
  </si>
  <si>
    <t xml:space="preserve">        Electricity</t>
  </si>
  <si>
    <t xml:space="preserve">        Garbage</t>
  </si>
  <si>
    <t xml:space="preserve">            TOTAL DIRECT EXPENSES</t>
  </si>
  <si>
    <t xml:space="preserve">    GENERAL &amp; ADMINISTRATIVE</t>
  </si>
  <si>
    <t xml:space="preserve">        Office Supplies &amp; General</t>
  </si>
  <si>
    <t xml:space="preserve">        Office General</t>
  </si>
  <si>
    <t xml:space="preserve">        Legal &amp; Accounting</t>
  </si>
  <si>
    <t xml:space="preserve">        Bank Charges</t>
  </si>
  <si>
    <t xml:space="preserve">        Miscellaneous Expense</t>
  </si>
  <si>
    <t xml:space="preserve">    TOTAL G &amp; A EXPENSE</t>
  </si>
  <si>
    <t xml:space="preserve">                TOTAL  EXPENSES</t>
  </si>
  <si>
    <t xml:space="preserve">    NET INCOME</t>
  </si>
  <si>
    <t>Actuals</t>
  </si>
  <si>
    <t xml:space="preserve">Budget 2019 Approved </t>
  </si>
  <si>
    <t>Proposed 2020</t>
  </si>
  <si>
    <t xml:space="preserve">Capital Expenses 3617 </t>
  </si>
  <si>
    <t>1395.43 audit</t>
  </si>
  <si>
    <t>47.25 RECA audit</t>
  </si>
  <si>
    <t>2251.50+4960 SVR Bylaws</t>
  </si>
  <si>
    <t>SVR HOA fee collection</t>
  </si>
  <si>
    <t xml:space="preserve">Website </t>
  </si>
  <si>
    <t xml:space="preserve">Mail outs </t>
  </si>
  <si>
    <t>Serge verify unit</t>
  </si>
  <si>
    <t>Nov notification</t>
  </si>
  <si>
    <t>720 letters to lawyer</t>
  </si>
  <si>
    <t xml:space="preserve">Legal Costs Collected </t>
  </si>
  <si>
    <t>delete item</t>
  </si>
  <si>
    <t xml:space="preserve">Contract  MBD Landscaping Maintenance </t>
  </si>
  <si>
    <t>Landscaping Extra</t>
  </si>
  <si>
    <t>Snow Removal Extra</t>
  </si>
  <si>
    <t>Landscaping-Snow Removal</t>
  </si>
  <si>
    <t>remove line item</t>
  </si>
  <si>
    <t>GIC rates 100K</t>
  </si>
  <si>
    <t xml:space="preserve">Budget 2020 Approved </t>
  </si>
  <si>
    <t>$70.00 annually plus gst (current total units 3960)</t>
  </si>
  <si>
    <t>Approved October 2nd, 2019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</si>
</sst>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[$-409]mmmm\ d\,\ 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color indexed="63"/>
      <name val="Tahoma"/>
      <family val="2"/>
    </font>
    <font>
      <sz val="8"/>
      <color rgb="FF505050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2" fillId="24" borderId="1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0" fillId="0" borderId="0" xfId="0" applyAlignment="1">
      <alignment horizontal="left"/>
    </xf>
    <xf numFmtId="0" fontId="26" fillId="24" borderId="10" xfId="0" applyFont="1" applyFill="1" applyBorder="1" applyAlignment="1">
      <alignment/>
    </xf>
    <xf numFmtId="0" fontId="24" fillId="24" borderId="11" xfId="0" applyFont="1" applyFill="1" applyBorder="1" applyAlignment="1">
      <alignment horizontal="right"/>
    </xf>
    <xf numFmtId="0" fontId="0" fillId="24" borderId="10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4" fillId="24" borderId="16" xfId="0" applyFont="1" applyFill="1" applyBorder="1" applyAlignment="1">
      <alignment horizontal="right"/>
    </xf>
    <xf numFmtId="0" fontId="20" fillId="0" borderId="12" xfId="0" applyFont="1" applyBorder="1" applyAlignment="1">
      <alignment horizontal="left"/>
    </xf>
    <xf numFmtId="0" fontId="24" fillId="24" borderId="12" xfId="0" applyFont="1" applyFill="1" applyBorder="1" applyAlignment="1">
      <alignment horizontal="right"/>
    </xf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20" fillId="0" borderId="0" xfId="0" applyFont="1" applyAlignment="1">
      <alignment/>
    </xf>
    <xf numFmtId="170" fontId="0" fillId="24" borderId="12" xfId="44" applyFont="1" applyFill="1" applyBorder="1" applyAlignment="1">
      <alignment/>
    </xf>
    <xf numFmtId="0" fontId="0" fillId="24" borderId="12" xfId="0" applyFont="1" applyFill="1" applyBorder="1" applyAlignment="1">
      <alignment wrapText="1"/>
    </xf>
    <xf numFmtId="170" fontId="0" fillId="24" borderId="12" xfId="44" applyFont="1" applyFill="1" applyBorder="1" applyAlignment="1">
      <alignment wrapText="1"/>
    </xf>
    <xf numFmtId="0" fontId="0" fillId="0" borderId="0" xfId="0" applyAlignment="1">
      <alignment wrapText="1"/>
    </xf>
    <xf numFmtId="0" fontId="20" fillId="24" borderId="10" xfId="0" applyFont="1" applyFill="1" applyBorder="1" applyAlignment="1">
      <alignment wrapText="1"/>
    </xf>
    <xf numFmtId="0" fontId="20" fillId="0" borderId="10" xfId="0" applyFont="1" applyBorder="1" applyAlignment="1">
      <alignment horizontal="left"/>
    </xf>
    <xf numFmtId="170" fontId="27" fillId="24" borderId="17" xfId="44" applyFont="1" applyFill="1" applyBorder="1" applyAlignment="1">
      <alignment/>
    </xf>
    <xf numFmtId="0" fontId="25" fillId="24" borderId="0" xfId="0" applyFont="1" applyFill="1" applyBorder="1" applyAlignment="1">
      <alignment vertical="center"/>
    </xf>
    <xf numFmtId="0" fontId="22" fillId="24" borderId="18" xfId="0" applyFont="1" applyFill="1" applyBorder="1" applyAlignment="1">
      <alignment/>
    </xf>
    <xf numFmtId="0" fontId="26" fillId="24" borderId="18" xfId="0" applyFont="1" applyFill="1" applyBorder="1" applyAlignment="1">
      <alignment/>
    </xf>
    <xf numFmtId="0" fontId="25" fillId="24" borderId="19" xfId="0" applyFont="1" applyFill="1" applyBorder="1" applyAlignment="1">
      <alignment vertical="center"/>
    </xf>
    <xf numFmtId="0" fontId="25" fillId="24" borderId="20" xfId="0" applyFont="1" applyFill="1" applyBorder="1" applyAlignment="1">
      <alignment vertical="center"/>
    </xf>
    <xf numFmtId="170" fontId="0" fillId="24" borderId="21" xfId="44" applyFont="1" applyFill="1" applyBorder="1" applyAlignment="1">
      <alignment/>
    </xf>
    <xf numFmtId="0" fontId="25" fillId="24" borderId="22" xfId="0" applyFont="1" applyFill="1" applyBorder="1" applyAlignment="1">
      <alignment vertical="center"/>
    </xf>
    <xf numFmtId="170" fontId="0" fillId="24" borderId="23" xfId="44" applyFont="1" applyFill="1" applyBorder="1" applyAlignment="1">
      <alignment/>
    </xf>
    <xf numFmtId="0" fontId="0" fillId="0" borderId="24" xfId="0" applyFont="1" applyBorder="1" applyAlignment="1">
      <alignment horizontal="left"/>
    </xf>
    <xf numFmtId="0" fontId="23" fillId="24" borderId="25" xfId="0" applyFont="1" applyFill="1" applyBorder="1" applyAlignment="1">
      <alignment horizontal="center" vertical="center"/>
    </xf>
    <xf numFmtId="170" fontId="0" fillId="24" borderId="26" xfId="44" applyFont="1" applyFill="1" applyBorder="1" applyAlignment="1">
      <alignment/>
    </xf>
    <xf numFmtId="170" fontId="0" fillId="0" borderId="0" xfId="44" applyFont="1" applyAlignment="1">
      <alignment/>
    </xf>
    <xf numFmtId="170" fontId="20" fillId="0" borderId="0" xfId="44" applyFont="1" applyAlignment="1">
      <alignment/>
    </xf>
    <xf numFmtId="170" fontId="0" fillId="0" borderId="12" xfId="44" applyFont="1" applyFill="1" applyBorder="1" applyAlignment="1">
      <alignment/>
    </xf>
    <xf numFmtId="170" fontId="20" fillId="0" borderId="12" xfId="44" applyFont="1" applyBorder="1" applyAlignment="1">
      <alignment/>
    </xf>
    <xf numFmtId="170" fontId="0" fillId="0" borderId="12" xfId="44" applyFont="1" applyBorder="1" applyAlignment="1">
      <alignment/>
    </xf>
    <xf numFmtId="170" fontId="0" fillId="0" borderId="12" xfId="44" applyFont="1" applyFill="1" applyBorder="1" applyAlignment="1">
      <alignment wrapText="1"/>
    </xf>
    <xf numFmtId="170" fontId="0" fillId="0" borderId="12" xfId="44" applyFont="1" applyBorder="1" applyAlignment="1">
      <alignment/>
    </xf>
    <xf numFmtId="0" fontId="22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30" fillId="25" borderId="27" xfId="0" applyFont="1" applyFill="1" applyBorder="1" applyAlignment="1">
      <alignment horizontal="left" vertical="center"/>
    </xf>
    <xf numFmtId="0" fontId="30" fillId="25" borderId="27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0" fillId="0" borderId="28" xfId="0" applyFont="1" applyBorder="1" applyAlignment="1">
      <alignment horizontal="left" vertical="center"/>
    </xf>
    <xf numFmtId="0" fontId="30" fillId="0" borderId="28" xfId="0" applyFont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4" fontId="31" fillId="0" borderId="27" xfId="0" applyNumberFormat="1" applyFont="1" applyBorder="1" applyAlignment="1">
      <alignment horizontal="right" vertical="center"/>
    </xf>
    <xf numFmtId="4" fontId="31" fillId="0" borderId="28" xfId="0" applyNumberFormat="1" applyFont="1" applyBorder="1" applyAlignment="1">
      <alignment horizontal="right" vertical="center"/>
    </xf>
    <xf numFmtId="4" fontId="31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4" fontId="30" fillId="0" borderId="28" xfId="0" applyNumberFormat="1" applyFont="1" applyBorder="1" applyAlignment="1">
      <alignment horizontal="right" vertical="center"/>
    </xf>
    <xf numFmtId="0" fontId="31" fillId="0" borderId="0" xfId="0" applyFont="1" applyAlignment="1">
      <alignment horizontal="center" vertical="center" wrapText="1"/>
    </xf>
    <xf numFmtId="4" fontId="30" fillId="0" borderId="0" xfId="0" applyNumberFormat="1" applyFont="1" applyAlignment="1">
      <alignment horizontal="right" vertical="center"/>
    </xf>
    <xf numFmtId="170" fontId="20" fillId="0" borderId="0" xfId="44" applyFont="1" applyAlignment="1">
      <alignment horizontal="center"/>
    </xf>
    <xf numFmtId="170" fontId="0" fillId="0" borderId="0" xfId="44" applyFont="1" applyAlignment="1">
      <alignment/>
    </xf>
    <xf numFmtId="170" fontId="0" fillId="0" borderId="0" xfId="44" applyFont="1" applyAlignment="1">
      <alignment wrapText="1"/>
    </xf>
    <xf numFmtId="4" fontId="31" fillId="26" borderId="0" xfId="0" applyNumberFormat="1" applyFont="1" applyFill="1" applyAlignment="1">
      <alignment horizontal="right" vertical="center"/>
    </xf>
    <xf numFmtId="170" fontId="22" fillId="0" borderId="0" xfId="44" applyFont="1" applyAlignment="1">
      <alignment/>
    </xf>
    <xf numFmtId="170" fontId="0" fillId="26" borderId="12" xfId="44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22" fillId="24" borderId="16" xfId="0" applyFont="1" applyFill="1" applyBorder="1" applyAlignment="1">
      <alignment/>
    </xf>
    <xf numFmtId="170" fontId="0" fillId="24" borderId="0" xfId="44" applyFont="1" applyFill="1" applyBorder="1" applyAlignment="1">
      <alignment/>
    </xf>
    <xf numFmtId="0" fontId="3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27" xfId="0" applyFont="1" applyBorder="1" applyAlignment="1">
      <alignment horizontal="left" vertical="center"/>
    </xf>
    <xf numFmtId="0" fontId="22" fillId="24" borderId="29" xfId="0" applyFont="1" applyFill="1" applyBorder="1" applyAlignment="1">
      <alignment/>
    </xf>
    <xf numFmtId="170" fontId="27" fillId="24" borderId="30" xfId="44" applyFont="1" applyFill="1" applyBorder="1" applyAlignment="1">
      <alignment/>
    </xf>
    <xf numFmtId="0" fontId="0" fillId="24" borderId="31" xfId="0" applyFont="1" applyFill="1" applyBorder="1" applyAlignment="1">
      <alignment/>
    </xf>
    <xf numFmtId="170" fontId="0" fillId="0" borderId="32" xfId="44" applyFont="1" applyBorder="1" applyAlignment="1">
      <alignment/>
    </xf>
    <xf numFmtId="170" fontId="0" fillId="24" borderId="32" xfId="44" applyFont="1" applyFill="1" applyBorder="1" applyAlignment="1">
      <alignment/>
    </xf>
    <xf numFmtId="0" fontId="0" fillId="24" borderId="33" xfId="0" applyFont="1" applyFill="1" applyBorder="1" applyAlignment="1">
      <alignment/>
    </xf>
    <xf numFmtId="0" fontId="20" fillId="0" borderId="34" xfId="0" applyFont="1" applyBorder="1" applyAlignment="1">
      <alignment horizontal="left"/>
    </xf>
    <xf numFmtId="170" fontId="20" fillId="0" borderId="32" xfId="44" applyFont="1" applyBorder="1" applyAlignment="1">
      <alignment/>
    </xf>
    <xf numFmtId="0" fontId="20" fillId="0" borderId="22" xfId="0" applyFont="1" applyBorder="1" applyAlignment="1">
      <alignment horizontal="left"/>
    </xf>
    <xf numFmtId="170" fontId="0" fillId="0" borderId="23" xfId="44" applyFont="1" applyBorder="1" applyAlignment="1">
      <alignment/>
    </xf>
    <xf numFmtId="0" fontId="22" fillId="24" borderId="31" xfId="0" applyFont="1" applyFill="1" applyBorder="1" applyAlignment="1">
      <alignment/>
    </xf>
    <xf numFmtId="170" fontId="0" fillId="0" borderId="32" xfId="44" applyFont="1" applyFill="1" applyBorder="1" applyAlignment="1">
      <alignment/>
    </xf>
    <xf numFmtId="0" fontId="0" fillId="24" borderId="35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20" fillId="0" borderId="33" xfId="0" applyFont="1" applyBorder="1" applyAlignment="1">
      <alignment horizontal="left"/>
    </xf>
    <xf numFmtId="0" fontId="20" fillId="0" borderId="35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0" fontId="20" fillId="24" borderId="31" xfId="0" applyFont="1" applyFill="1" applyBorder="1" applyAlignment="1">
      <alignment wrapText="1"/>
    </xf>
    <xf numFmtId="170" fontId="0" fillId="24" borderId="32" xfId="44" applyFont="1" applyFill="1" applyBorder="1" applyAlignment="1">
      <alignment wrapText="1"/>
    </xf>
    <xf numFmtId="0" fontId="0" fillId="0" borderId="23" xfId="0" applyBorder="1" applyAlignment="1">
      <alignment/>
    </xf>
    <xf numFmtId="0" fontId="22" fillId="0" borderId="24" xfId="0" applyFont="1" applyBorder="1" applyAlignment="1">
      <alignment horizontal="left"/>
    </xf>
    <xf numFmtId="0" fontId="28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6"/>
  <sheetViews>
    <sheetView zoomScaleSheetLayoutView="100" zoomScalePageLayoutView="0" workbookViewId="0" topLeftCell="A25">
      <selection activeCell="B47" sqref="B47"/>
    </sheetView>
  </sheetViews>
  <sheetFormatPr defaultColWidth="9.140625" defaultRowHeight="12.75"/>
  <cols>
    <col min="1" max="1" width="29.00390625" style="0" bestFit="1" customWidth="1"/>
    <col min="2" max="2" width="46.8515625" style="4" customWidth="1"/>
    <col min="3" max="3" width="23.140625" style="20" customWidth="1"/>
    <col min="4" max="4" width="15.57421875" style="38" customWidth="1"/>
    <col min="5" max="5" width="17.140625" style="38" customWidth="1"/>
    <col min="6" max="6" width="13.00390625" style="0" customWidth="1"/>
    <col min="7" max="7" width="18.57421875" style="0" customWidth="1"/>
    <col min="8" max="8" width="24.7109375" style="0" customWidth="1"/>
    <col min="9" max="9" width="14.57421875" style="0" customWidth="1"/>
    <col min="10" max="10" width="21.7109375" style="0" customWidth="1"/>
  </cols>
  <sheetData>
    <row r="1" spans="1:3" ht="18">
      <c r="A1" s="30" t="s">
        <v>8</v>
      </c>
      <c r="B1" s="31"/>
      <c r="C1" s="32"/>
    </row>
    <row r="2" spans="1:3" ht="18">
      <c r="A2" s="33"/>
      <c r="B2" s="27"/>
      <c r="C2" s="34"/>
    </row>
    <row r="3" spans="1:3" ht="18">
      <c r="A3" s="33" t="s">
        <v>39</v>
      </c>
      <c r="B3" s="27"/>
      <c r="C3" s="34"/>
    </row>
    <row r="4" spans="1:3" ht="18">
      <c r="A4" s="33" t="s">
        <v>40</v>
      </c>
      <c r="B4" s="27"/>
      <c r="C4" s="34"/>
    </row>
    <row r="5" spans="1:3" ht="13.5" thickBot="1">
      <c r="A5" s="35"/>
      <c r="B5" s="36"/>
      <c r="C5" s="37"/>
    </row>
    <row r="6" spans="1:5" ht="24.75" customHeight="1">
      <c r="A6" s="28"/>
      <c r="B6" s="29" t="s">
        <v>0</v>
      </c>
      <c r="C6" s="26" t="s">
        <v>90</v>
      </c>
      <c r="D6" s="62" t="s">
        <v>89</v>
      </c>
      <c r="E6" s="62" t="s">
        <v>91</v>
      </c>
    </row>
    <row r="7" spans="1:7" ht="24.75" customHeight="1">
      <c r="A7" s="7" t="s">
        <v>6</v>
      </c>
      <c r="B7" s="2" t="s">
        <v>37</v>
      </c>
      <c r="C7" s="44">
        <f>3636*70</f>
        <v>254520</v>
      </c>
      <c r="D7" s="38">
        <f>Actuals!N11</f>
        <v>240671</v>
      </c>
      <c r="E7" s="38">
        <f>F7*70</f>
        <v>277200</v>
      </c>
      <c r="F7">
        <v>3960</v>
      </c>
      <c r="G7" t="s">
        <v>99</v>
      </c>
    </row>
    <row r="8" spans="1:6" ht="24.75" customHeight="1">
      <c r="A8" s="7" t="s">
        <v>24</v>
      </c>
      <c r="B8" s="2" t="s">
        <v>25</v>
      </c>
      <c r="C8" s="20">
        <v>42340</v>
      </c>
      <c r="D8" s="38">
        <f>'Working copy'!C8</f>
        <v>42340</v>
      </c>
      <c r="E8" s="38">
        <v>50000</v>
      </c>
      <c r="F8" t="s">
        <v>100</v>
      </c>
    </row>
    <row r="9" spans="1:6" ht="24.75" customHeight="1">
      <c r="A9" s="7" t="s">
        <v>34</v>
      </c>
      <c r="B9" s="2"/>
      <c r="C9" s="20">
        <v>10000</v>
      </c>
      <c r="D9" s="38">
        <v>20000</v>
      </c>
      <c r="E9" s="38">
        <v>30000</v>
      </c>
      <c r="F9" t="s">
        <v>101</v>
      </c>
    </row>
    <row r="10" spans="1:5" ht="24.75" customHeight="1">
      <c r="A10" s="68" t="s">
        <v>102</v>
      </c>
      <c r="B10" s="69"/>
      <c r="C10" s="70"/>
      <c r="E10" s="38">
        <f>700*125</f>
        <v>87500</v>
      </c>
    </row>
    <row r="11" spans="1:5" ht="24.75" customHeight="1" thickBot="1">
      <c r="A11" s="10"/>
      <c r="B11" s="6" t="s">
        <v>1</v>
      </c>
      <c r="C11" s="39">
        <f>SUM(C7:C9)</f>
        <v>306860</v>
      </c>
      <c r="D11" s="38">
        <f>SUM(D7:D9)</f>
        <v>303011</v>
      </c>
      <c r="E11" s="39">
        <f>SUM(E7:E10)</f>
        <v>444700</v>
      </c>
    </row>
    <row r="12" spans="1:3" ht="24.75" customHeight="1" thickTop="1">
      <c r="A12" s="11"/>
      <c r="B12" s="3"/>
      <c r="C12" s="38"/>
    </row>
    <row r="13" spans="1:3" ht="24.75" customHeight="1">
      <c r="A13" s="2"/>
      <c r="B13" s="5" t="s">
        <v>3</v>
      </c>
      <c r="C13" s="38"/>
    </row>
    <row r="14" spans="1:5" ht="24.75" customHeight="1">
      <c r="A14" s="7" t="s">
        <v>10</v>
      </c>
      <c r="B14" s="8" t="s">
        <v>15</v>
      </c>
      <c r="C14" s="20">
        <v>1500</v>
      </c>
      <c r="D14" s="38">
        <f>927.35</f>
        <v>927.35</v>
      </c>
      <c r="E14" s="38">
        <v>2500</v>
      </c>
    </row>
    <row r="15" spans="1:10" ht="24.75" customHeight="1">
      <c r="A15" s="7" t="s">
        <v>7</v>
      </c>
      <c r="B15" s="8" t="s">
        <v>26</v>
      </c>
      <c r="C15" s="20">
        <f>1500+18000</f>
        <v>19500</v>
      </c>
      <c r="D15" s="38">
        <f>Actuals!N36</f>
        <v>46300.01</v>
      </c>
      <c r="E15" s="38">
        <v>55000</v>
      </c>
      <c r="F15" t="s">
        <v>93</v>
      </c>
      <c r="G15" t="s">
        <v>94</v>
      </c>
      <c r="H15" t="s">
        <v>95</v>
      </c>
      <c r="I15">
        <f>9000+9000+9583.33</f>
        <v>27583.33</v>
      </c>
      <c r="J15" t="s">
        <v>96</v>
      </c>
    </row>
    <row r="16" spans="1:5" ht="24.75" customHeight="1">
      <c r="A16" s="7" t="s">
        <v>23</v>
      </c>
      <c r="B16" s="8"/>
      <c r="C16" s="20">
        <v>-36000</v>
      </c>
      <c r="E16" s="38">
        <v>0</v>
      </c>
    </row>
    <row r="17" spans="1:5" ht="24.75" customHeight="1">
      <c r="A17" s="7" t="s">
        <v>4</v>
      </c>
      <c r="B17" s="8" t="s">
        <v>18</v>
      </c>
      <c r="C17" s="67">
        <f>10*3636</f>
        <v>36360</v>
      </c>
      <c r="D17" s="38">
        <v>36360</v>
      </c>
      <c r="E17" s="38">
        <f>10*F7</f>
        <v>39600</v>
      </c>
    </row>
    <row r="18" spans="1:9" ht="24.75" customHeight="1">
      <c r="A18" s="7" t="s">
        <v>5</v>
      </c>
      <c r="B18" s="8" t="s">
        <v>22</v>
      </c>
      <c r="C18" s="20">
        <v>25000</v>
      </c>
      <c r="D18" s="38">
        <f>Actuals!N35</f>
        <v>19035.949999999997</v>
      </c>
      <c r="E18" s="38">
        <v>15000</v>
      </c>
      <c r="F18">
        <f>2900+191.76</f>
        <v>3091.76</v>
      </c>
      <c r="G18" t="s">
        <v>97</v>
      </c>
      <c r="H18">
        <f>4760.48+5781.43+1727.09+1209.28</f>
        <v>13478.28</v>
      </c>
      <c r="I18" t="s">
        <v>98</v>
      </c>
    </row>
    <row r="19" spans="1:5" ht="24.75" customHeight="1">
      <c r="A19" s="7" t="s">
        <v>20</v>
      </c>
      <c r="B19" s="8" t="s">
        <v>21</v>
      </c>
      <c r="C19" s="20">
        <f>Actuals!N38</f>
        <v>4691.240000000001</v>
      </c>
      <c r="D19" s="38">
        <f>Actuals!N38</f>
        <v>4691.240000000001</v>
      </c>
      <c r="E19" s="38">
        <v>5000</v>
      </c>
    </row>
    <row r="20" spans="1:5" ht="24.75" customHeight="1">
      <c r="A20" s="7" t="s">
        <v>16</v>
      </c>
      <c r="B20" s="8" t="s">
        <v>17</v>
      </c>
      <c r="C20" s="40">
        <v>1500</v>
      </c>
      <c r="D20" s="38">
        <v>0</v>
      </c>
      <c r="E20" s="38">
        <v>2000</v>
      </c>
    </row>
    <row r="21" spans="1:5" ht="24.75" customHeight="1">
      <c r="A21" s="7" t="s">
        <v>12</v>
      </c>
      <c r="B21" s="8"/>
      <c r="C21" s="20">
        <f>12*402.92</f>
        <v>4835.04</v>
      </c>
      <c r="D21" s="38">
        <f>Actuals!N28</f>
        <v>4826.28</v>
      </c>
      <c r="E21" s="38">
        <v>5000</v>
      </c>
    </row>
    <row r="22" spans="1:5" ht="24.75" customHeight="1">
      <c r="A22" s="7" t="s">
        <v>19</v>
      </c>
      <c r="B22" s="8"/>
      <c r="C22" s="20">
        <v>450</v>
      </c>
      <c r="D22" s="38">
        <v>0</v>
      </c>
      <c r="E22" s="38">
        <v>450</v>
      </c>
    </row>
    <row r="23" spans="1:5" ht="24.75" customHeight="1">
      <c r="A23" s="7" t="s">
        <v>2</v>
      </c>
      <c r="B23" s="8" t="s">
        <v>2</v>
      </c>
      <c r="C23" s="20">
        <v>225</v>
      </c>
      <c r="D23" s="38">
        <f>Actuals!N37</f>
        <v>240</v>
      </c>
      <c r="E23" s="38">
        <v>250</v>
      </c>
    </row>
    <row r="24" spans="1:7" ht="24.75" customHeight="1">
      <c r="A24" s="7" t="s">
        <v>107</v>
      </c>
      <c r="B24" s="8" t="s">
        <v>104</v>
      </c>
      <c r="C24" s="20">
        <f>91300+4525</f>
        <v>95825</v>
      </c>
      <c r="D24" s="38">
        <f>14140+11708.33+3000+11708.33+11708.33+11708.33+500+11708.33+11298</f>
        <v>87479.65000000001</v>
      </c>
      <c r="E24" s="38">
        <f>11708.33*12</f>
        <v>140499.96</v>
      </c>
      <c r="G24" s="16"/>
    </row>
    <row r="25" spans="1:7" ht="24.75" customHeight="1">
      <c r="A25" s="7" t="s">
        <v>105</v>
      </c>
      <c r="B25" s="8"/>
      <c r="E25" s="38">
        <v>5000</v>
      </c>
      <c r="G25" s="16"/>
    </row>
    <row r="26" spans="1:7" ht="24.75" customHeight="1">
      <c r="A26" s="7" t="s">
        <v>27</v>
      </c>
      <c r="B26" s="8" t="s">
        <v>28</v>
      </c>
      <c r="C26" s="20">
        <v>15000</v>
      </c>
      <c r="E26" s="38">
        <v>20000</v>
      </c>
      <c r="G26" s="16"/>
    </row>
    <row r="27" spans="1:5" ht="27.75" customHeight="1">
      <c r="A27" s="8" t="s">
        <v>29</v>
      </c>
      <c r="B27" s="4" t="s">
        <v>30</v>
      </c>
      <c r="C27" s="20">
        <v>12000</v>
      </c>
      <c r="E27" s="38">
        <v>12000</v>
      </c>
    </row>
    <row r="28" spans="1:6" ht="24.75" customHeight="1">
      <c r="A28" s="7" t="s">
        <v>9</v>
      </c>
      <c r="B28" s="8" t="s">
        <v>11</v>
      </c>
      <c r="C28" s="20">
        <v>49200</v>
      </c>
      <c r="D28" s="38">
        <f>Actuals!N26</f>
        <v>39266.64</v>
      </c>
      <c r="E28" s="38">
        <v>0</v>
      </c>
      <c r="F28" t="s">
        <v>108</v>
      </c>
    </row>
    <row r="29" spans="1:5" ht="24.75" customHeight="1">
      <c r="A29" s="7" t="s">
        <v>106</v>
      </c>
      <c r="B29" s="8"/>
      <c r="E29" s="38">
        <v>0</v>
      </c>
    </row>
    <row r="30" spans="1:6" ht="24.75" customHeight="1">
      <c r="A30" s="7" t="s">
        <v>13</v>
      </c>
      <c r="B30" s="8"/>
      <c r="C30" s="20">
        <v>5000</v>
      </c>
      <c r="D30" s="39">
        <v>5000</v>
      </c>
      <c r="E30" s="38">
        <v>0</v>
      </c>
      <c r="F30" s="19" t="s">
        <v>103</v>
      </c>
    </row>
    <row r="31" spans="1:6" ht="15.75">
      <c r="A31" s="12"/>
      <c r="B31" s="13" t="s">
        <v>14</v>
      </c>
      <c r="C31" s="41">
        <f>SUM(C14:C30)</f>
        <v>235086.28</v>
      </c>
      <c r="D31" s="63"/>
      <c r="E31" s="38">
        <f>SUM(E14:E30)</f>
        <v>302299.95999999996</v>
      </c>
      <c r="F31" s="17"/>
    </row>
    <row r="32" spans="1:6" ht="15.75">
      <c r="A32" s="14"/>
      <c r="B32" s="15"/>
      <c r="C32" s="38"/>
      <c r="D32" s="63"/>
      <c r="F32" s="18"/>
    </row>
    <row r="33" spans="1:6" ht="15.75">
      <c r="A33" s="14" t="s">
        <v>35</v>
      </c>
      <c r="B33" s="15"/>
      <c r="C33" s="42">
        <f>C11-C31</f>
        <v>71773.72</v>
      </c>
      <c r="D33" s="63"/>
      <c r="F33" s="18"/>
    </row>
    <row r="34" spans="1:6" ht="12.75">
      <c r="A34" s="1"/>
      <c r="B34" s="1"/>
      <c r="C34" s="38"/>
      <c r="D34" s="63"/>
      <c r="F34" s="17"/>
    </row>
    <row r="35" spans="1:7" ht="15.75">
      <c r="A35" s="14" t="s">
        <v>36</v>
      </c>
      <c r="B35" s="15"/>
      <c r="C35" s="20">
        <v>40000</v>
      </c>
      <c r="D35" s="63"/>
      <c r="E35" s="38">
        <v>100000</v>
      </c>
      <c r="F35" s="17"/>
      <c r="G35" s="16" t="s">
        <v>109</v>
      </c>
    </row>
    <row r="36" spans="1:6" ht="15.75">
      <c r="A36" s="25"/>
      <c r="B36" s="15"/>
      <c r="C36" s="38"/>
      <c r="D36" s="63"/>
      <c r="F36" s="17"/>
    </row>
    <row r="37" spans="1:5" s="23" customFormat="1" ht="24.75" customHeight="1">
      <c r="A37" s="24" t="s">
        <v>31</v>
      </c>
      <c r="B37" s="21" t="s">
        <v>32</v>
      </c>
      <c r="C37" s="22">
        <v>10000</v>
      </c>
      <c r="D37" s="64">
        <v>8150</v>
      </c>
      <c r="E37" s="23">
        <v>10000</v>
      </c>
    </row>
    <row r="38" spans="1:4" s="23" customFormat="1" ht="24.75" customHeight="1">
      <c r="A38" s="24"/>
      <c r="B38" s="21" t="s">
        <v>33</v>
      </c>
      <c r="C38" s="43">
        <v>37265</v>
      </c>
      <c r="D38" s="64">
        <f>12565+24700+4355+8270</f>
        <v>49890</v>
      </c>
    </row>
    <row r="39" spans="1:6" ht="12.75">
      <c r="A39" s="1"/>
      <c r="B39" s="1"/>
      <c r="C39"/>
      <c r="E39" s="38">
        <f>SUM(E31:E38)</f>
        <v>412299.95999999996</v>
      </c>
      <c r="F39" s="17"/>
    </row>
    <row r="40" spans="1:3" ht="12.75">
      <c r="A40" s="1"/>
      <c r="B40" s="1"/>
      <c r="C40"/>
    </row>
    <row r="41" spans="1:3" ht="12.75">
      <c r="A41" s="1"/>
      <c r="B41" s="1"/>
      <c r="C41"/>
    </row>
    <row r="42" spans="1:4" ht="12.75">
      <c r="A42" s="45"/>
      <c r="B42" s="46" t="s">
        <v>38</v>
      </c>
      <c r="C42" s="47"/>
      <c r="D42" s="66"/>
    </row>
    <row r="43" spans="1:3" ht="12.75">
      <c r="A43" s="1"/>
      <c r="B43" s="1"/>
      <c r="C43"/>
    </row>
    <row r="44" spans="1:3" ht="12.75">
      <c r="A44" s="1"/>
      <c r="B44" s="1"/>
      <c r="C44"/>
    </row>
    <row r="45" spans="1:3" ht="12.75">
      <c r="A45" s="1"/>
      <c r="B45" s="1"/>
      <c r="C45"/>
    </row>
    <row r="46" spans="1:3" ht="12.75">
      <c r="A46" s="1"/>
      <c r="B46" s="1"/>
      <c r="C46"/>
    </row>
    <row r="47" spans="1:3" ht="12.75">
      <c r="A47" s="9"/>
      <c r="B47" s="1"/>
      <c r="C47"/>
    </row>
    <row r="48" spans="1:3" ht="12.75">
      <c r="A48" s="9"/>
      <c r="B48" s="1"/>
      <c r="C48"/>
    </row>
    <row r="49" spans="1:3" ht="12.75">
      <c r="A49" s="9"/>
      <c r="B49" s="1"/>
      <c r="C49"/>
    </row>
    <row r="50" spans="1:3" ht="12.75" customHeight="1">
      <c r="A50" s="9"/>
      <c r="B50" s="1"/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  <row r="191" ht="12.75">
      <c r="C191"/>
    </row>
    <row r="192" ht="12.75">
      <c r="C192"/>
    </row>
    <row r="193" ht="12.75">
      <c r="C193"/>
    </row>
    <row r="194" ht="12.75">
      <c r="C194"/>
    </row>
    <row r="195" ht="12.75">
      <c r="C195"/>
    </row>
    <row r="196" ht="12.75">
      <c r="C196"/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  <row r="245" ht="12.75">
      <c r="C245"/>
    </row>
    <row r="246" ht="12.75">
      <c r="C246"/>
    </row>
    <row r="247" ht="12.75">
      <c r="C247"/>
    </row>
    <row r="248" ht="12.75">
      <c r="C248"/>
    </row>
    <row r="249" ht="12.75">
      <c r="C249"/>
    </row>
    <row r="250" ht="12.75">
      <c r="C250"/>
    </row>
    <row r="251" ht="12.75">
      <c r="C251"/>
    </row>
    <row r="252" ht="12.75">
      <c r="C252"/>
    </row>
    <row r="253" ht="12.75">
      <c r="C253"/>
    </row>
    <row r="254" ht="12.75">
      <c r="C254"/>
    </row>
    <row r="255" ht="12.75">
      <c r="C255"/>
    </row>
    <row r="256" ht="12.75">
      <c r="C256"/>
    </row>
    <row r="257" ht="12.75">
      <c r="C257"/>
    </row>
    <row r="258" ht="12.75">
      <c r="C258"/>
    </row>
    <row r="259" ht="12.75">
      <c r="C259"/>
    </row>
    <row r="260" ht="12.75">
      <c r="C260"/>
    </row>
    <row r="261" ht="12.75">
      <c r="C261"/>
    </row>
    <row r="262" ht="12.75">
      <c r="C262"/>
    </row>
    <row r="263" ht="12.75">
      <c r="C263"/>
    </row>
    <row r="264" ht="12.75">
      <c r="C264"/>
    </row>
    <row r="265" ht="12.75">
      <c r="C265"/>
    </row>
    <row r="266" ht="12.75">
      <c r="C266"/>
    </row>
    <row r="267" ht="12.75">
      <c r="C267"/>
    </row>
    <row r="268" ht="12.75">
      <c r="C268"/>
    </row>
    <row r="269" ht="12.75">
      <c r="C269"/>
    </row>
    <row r="270" ht="12.75">
      <c r="C270"/>
    </row>
    <row r="271" ht="12.75">
      <c r="C271"/>
    </row>
    <row r="272" ht="12.75">
      <c r="C272"/>
    </row>
    <row r="273" ht="12.75">
      <c r="C273"/>
    </row>
    <row r="274" ht="12.75">
      <c r="C274"/>
    </row>
    <row r="275" ht="12.75">
      <c r="C275"/>
    </row>
    <row r="276" ht="12.75">
      <c r="C276"/>
    </row>
    <row r="277" ht="12.75">
      <c r="C277"/>
    </row>
    <row r="278" ht="12.75">
      <c r="C278"/>
    </row>
    <row r="279" ht="12.75">
      <c r="C279"/>
    </row>
    <row r="280" ht="12.75">
      <c r="C280"/>
    </row>
    <row r="281" ht="12.75">
      <c r="C281"/>
    </row>
    <row r="282" ht="12.75">
      <c r="C282"/>
    </row>
    <row r="283" ht="12.75">
      <c r="C283"/>
    </row>
    <row r="284" ht="12.75">
      <c r="C284"/>
    </row>
    <row r="285" ht="12.75">
      <c r="C285"/>
    </row>
    <row r="286" ht="12.75">
      <c r="C286"/>
    </row>
    <row r="287" ht="12.75">
      <c r="C287"/>
    </row>
    <row r="288" ht="12.75">
      <c r="C288"/>
    </row>
    <row r="289" ht="12.75">
      <c r="C289"/>
    </row>
    <row r="290" ht="12.75">
      <c r="C290"/>
    </row>
    <row r="291" ht="12.75">
      <c r="C291"/>
    </row>
    <row r="292" ht="12.75">
      <c r="C292"/>
    </row>
    <row r="293" ht="12.75">
      <c r="C293"/>
    </row>
    <row r="294" ht="12.75">
      <c r="C294"/>
    </row>
    <row r="295" ht="12.75">
      <c r="C295"/>
    </row>
    <row r="296" ht="12.75">
      <c r="C296"/>
    </row>
    <row r="297" ht="12.75">
      <c r="C297"/>
    </row>
    <row r="298" ht="12.75">
      <c r="C298"/>
    </row>
    <row r="299" ht="12.75">
      <c r="C299"/>
    </row>
    <row r="300" ht="12.75">
      <c r="C300"/>
    </row>
    <row r="301" ht="12.75">
      <c r="C301"/>
    </row>
    <row r="302" ht="12.75">
      <c r="C302"/>
    </row>
    <row r="303" ht="12.75">
      <c r="C303"/>
    </row>
    <row r="304" ht="12.75">
      <c r="C304"/>
    </row>
    <row r="305" ht="12.75">
      <c r="C305"/>
    </row>
    <row r="306" ht="12.75">
      <c r="C306"/>
    </row>
    <row r="307" ht="12.75">
      <c r="C307"/>
    </row>
    <row r="308" ht="12.75">
      <c r="C308"/>
    </row>
    <row r="309" ht="12.75">
      <c r="C309"/>
    </row>
    <row r="310" ht="12.75">
      <c r="C310"/>
    </row>
    <row r="311" ht="12.75">
      <c r="C311"/>
    </row>
    <row r="312" ht="12.75">
      <c r="C312"/>
    </row>
    <row r="313" ht="12.75">
      <c r="C313"/>
    </row>
    <row r="314" ht="12.75">
      <c r="C314"/>
    </row>
    <row r="315" ht="12.75">
      <c r="C315"/>
    </row>
    <row r="316" ht="12.75">
      <c r="C316"/>
    </row>
    <row r="317" ht="12.75">
      <c r="C317"/>
    </row>
    <row r="318" ht="12.75">
      <c r="C318"/>
    </row>
    <row r="319" ht="12.75">
      <c r="C319"/>
    </row>
    <row r="320" ht="12.75">
      <c r="C320"/>
    </row>
    <row r="321" ht="12.75">
      <c r="C321"/>
    </row>
    <row r="322" ht="12.75">
      <c r="C322"/>
    </row>
    <row r="323" ht="12.75">
      <c r="C323"/>
    </row>
    <row r="324" ht="12.75">
      <c r="C324"/>
    </row>
    <row r="325" ht="12.75">
      <c r="C325"/>
    </row>
    <row r="326" ht="12.75">
      <c r="C326"/>
    </row>
    <row r="327" ht="12.75">
      <c r="C327"/>
    </row>
    <row r="328" ht="12.75">
      <c r="C328"/>
    </row>
    <row r="329" ht="12.75">
      <c r="C329"/>
    </row>
    <row r="330" ht="12.75">
      <c r="C330"/>
    </row>
    <row r="331" ht="12.75">
      <c r="C331"/>
    </row>
    <row r="332" ht="12.75">
      <c r="C332"/>
    </row>
    <row r="333" ht="12.75">
      <c r="C333"/>
    </row>
    <row r="334" ht="12.75">
      <c r="C334"/>
    </row>
    <row r="335" ht="12.75">
      <c r="C335"/>
    </row>
    <row r="336" ht="12.75">
      <c r="C336"/>
    </row>
    <row r="337" ht="12.75">
      <c r="C337"/>
    </row>
    <row r="338" ht="12.75">
      <c r="C338"/>
    </row>
    <row r="339" ht="12.75">
      <c r="C339"/>
    </row>
    <row r="340" ht="12.75">
      <c r="C340"/>
    </row>
    <row r="341" ht="12.75">
      <c r="C341"/>
    </row>
    <row r="342" ht="12.75">
      <c r="C342"/>
    </row>
    <row r="343" ht="12.75">
      <c r="C343"/>
    </row>
    <row r="344" ht="12.75">
      <c r="C344"/>
    </row>
    <row r="345" ht="12.75">
      <c r="C345"/>
    </row>
    <row r="346" ht="12.75">
      <c r="C346"/>
    </row>
    <row r="347" ht="12.75">
      <c r="C347"/>
    </row>
    <row r="348" ht="12.75">
      <c r="C348"/>
    </row>
    <row r="349" ht="12.75">
      <c r="C349"/>
    </row>
    <row r="350" ht="12.75">
      <c r="C350"/>
    </row>
    <row r="351" ht="12.75">
      <c r="C351"/>
    </row>
    <row r="352" ht="12.75">
      <c r="C352"/>
    </row>
    <row r="353" ht="12.75">
      <c r="C353"/>
    </row>
    <row r="354" ht="12.75">
      <c r="C354"/>
    </row>
    <row r="355" ht="12.75">
      <c r="C355"/>
    </row>
    <row r="356" ht="12.75">
      <c r="C356"/>
    </row>
    <row r="357" ht="12.75">
      <c r="C357"/>
    </row>
    <row r="358" ht="12.75">
      <c r="C358"/>
    </row>
    <row r="359" ht="12.75">
      <c r="C359"/>
    </row>
    <row r="360" ht="12.75">
      <c r="C360"/>
    </row>
    <row r="361" ht="12.75">
      <c r="C361"/>
    </row>
    <row r="362" ht="12.75">
      <c r="C362"/>
    </row>
    <row r="363" ht="12.75">
      <c r="C363"/>
    </row>
    <row r="364" ht="12.75">
      <c r="C364"/>
    </row>
    <row r="365" ht="12.75">
      <c r="C365"/>
    </row>
    <row r="366" ht="12.75">
      <c r="C366"/>
    </row>
    <row r="367" ht="12.75">
      <c r="C367"/>
    </row>
    <row r="368" ht="12.75">
      <c r="C368"/>
    </row>
    <row r="369" ht="12.75">
      <c r="C369"/>
    </row>
    <row r="370" ht="12.75">
      <c r="C370"/>
    </row>
    <row r="371" ht="12.75">
      <c r="C371"/>
    </row>
    <row r="372" ht="12.75">
      <c r="C372"/>
    </row>
    <row r="373" ht="12.75">
      <c r="C373"/>
    </row>
    <row r="374" ht="12.75">
      <c r="C374"/>
    </row>
    <row r="375" ht="12.75">
      <c r="C375"/>
    </row>
    <row r="376" ht="12.75">
      <c r="C376"/>
    </row>
    <row r="377" ht="12.75">
      <c r="C377"/>
    </row>
    <row r="378" ht="12.75">
      <c r="C378"/>
    </row>
    <row r="379" ht="12.75">
      <c r="C379"/>
    </row>
    <row r="380" ht="12.75">
      <c r="C380"/>
    </row>
    <row r="381" ht="12.75">
      <c r="C381"/>
    </row>
    <row r="382" ht="12.75">
      <c r="C382"/>
    </row>
    <row r="383" ht="12.75">
      <c r="C383"/>
    </row>
    <row r="384" ht="12.75">
      <c r="C384"/>
    </row>
    <row r="385" ht="12.75">
      <c r="C385"/>
    </row>
    <row r="386" ht="12.75">
      <c r="C386"/>
    </row>
    <row r="387" ht="12.75">
      <c r="C387"/>
    </row>
    <row r="388" ht="12.75">
      <c r="C388"/>
    </row>
    <row r="389" ht="12.75">
      <c r="C389"/>
    </row>
    <row r="390" ht="12.75">
      <c r="C390"/>
    </row>
    <row r="391" ht="12.75">
      <c r="C391"/>
    </row>
    <row r="392" ht="12.75">
      <c r="C392"/>
    </row>
    <row r="393" ht="12.75">
      <c r="C393"/>
    </row>
    <row r="394" ht="12.75">
      <c r="C394"/>
    </row>
    <row r="395" ht="12.75">
      <c r="C395"/>
    </row>
    <row r="396" ht="12.75">
      <c r="C396"/>
    </row>
    <row r="397" ht="12.75">
      <c r="C397"/>
    </row>
    <row r="398" ht="12.75">
      <c r="C398"/>
    </row>
    <row r="399" ht="12.75">
      <c r="C399"/>
    </row>
    <row r="400" ht="12.75">
      <c r="C400"/>
    </row>
    <row r="401" ht="12.75">
      <c r="C401"/>
    </row>
    <row r="402" ht="12.75">
      <c r="C402"/>
    </row>
    <row r="403" ht="12.75">
      <c r="C403"/>
    </row>
    <row r="404" ht="12.75">
      <c r="C404"/>
    </row>
    <row r="405" ht="12.75">
      <c r="C405"/>
    </row>
    <row r="406" ht="12.75">
      <c r="C406"/>
    </row>
    <row r="407" ht="12.75">
      <c r="C407"/>
    </row>
    <row r="408" ht="12.75">
      <c r="C408"/>
    </row>
    <row r="409" ht="12.75">
      <c r="C409"/>
    </row>
    <row r="410" ht="12.75">
      <c r="C410"/>
    </row>
    <row r="411" ht="12.75">
      <c r="C411"/>
    </row>
    <row r="412" ht="12.75">
      <c r="C412"/>
    </row>
    <row r="413" ht="12.75">
      <c r="C413"/>
    </row>
    <row r="414" ht="12.75">
      <c r="C414"/>
    </row>
    <row r="415" ht="12.75">
      <c r="C415"/>
    </row>
    <row r="416" ht="12.75">
      <c r="C416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5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2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29.00390625" style="0" bestFit="1" customWidth="1"/>
    <col min="2" max="2" width="46.8515625" style="4" customWidth="1"/>
    <col min="3" max="3" width="23.140625" style="20" customWidth="1"/>
    <col min="4" max="4" width="17.140625" style="38" customWidth="1"/>
    <col min="5" max="5" width="13.00390625" style="0" customWidth="1"/>
    <col min="6" max="6" width="18.57421875" style="0" customWidth="1"/>
    <col min="7" max="7" width="24.7109375" style="0" customWidth="1"/>
    <col min="8" max="8" width="14.57421875" style="0" customWidth="1"/>
    <col min="9" max="9" width="21.7109375" style="0" customWidth="1"/>
  </cols>
  <sheetData>
    <row r="1" spans="1:3" ht="18">
      <c r="A1" s="30" t="s">
        <v>8</v>
      </c>
      <c r="B1" s="31"/>
      <c r="C1" s="32"/>
    </row>
    <row r="2" spans="1:3" ht="18">
      <c r="A2" s="33"/>
      <c r="B2" s="27"/>
      <c r="C2" s="34"/>
    </row>
    <row r="3" spans="1:3" ht="18">
      <c r="A3" s="33" t="s">
        <v>39</v>
      </c>
      <c r="B3" s="27"/>
      <c r="C3" s="34"/>
    </row>
    <row r="4" spans="1:3" ht="18">
      <c r="A4" s="33" t="s">
        <v>40</v>
      </c>
      <c r="B4" s="27"/>
      <c r="C4" s="34"/>
    </row>
    <row r="5" spans="1:3" ht="13.5" thickBot="1">
      <c r="A5" s="35"/>
      <c r="B5" s="36"/>
      <c r="C5" s="37"/>
    </row>
    <row r="6" spans="1:4" ht="24.75" customHeight="1">
      <c r="A6" s="75"/>
      <c r="B6" s="29" t="s">
        <v>0</v>
      </c>
      <c r="C6" s="76" t="s">
        <v>110</v>
      </c>
      <c r="D6" s="62"/>
    </row>
    <row r="7" spans="1:3" ht="24.75" customHeight="1">
      <c r="A7" s="77" t="s">
        <v>6</v>
      </c>
      <c r="B7" s="2" t="s">
        <v>111</v>
      </c>
      <c r="C7" s="78">
        <f>3960*70</f>
        <v>277200</v>
      </c>
    </row>
    <row r="8" spans="1:3" ht="24.75" customHeight="1">
      <c r="A8" s="77" t="s">
        <v>24</v>
      </c>
      <c r="B8" s="2" t="s">
        <v>25</v>
      </c>
      <c r="C8" s="79">
        <v>50000</v>
      </c>
    </row>
    <row r="9" spans="1:3" ht="24.75" customHeight="1">
      <c r="A9" s="77" t="s">
        <v>34</v>
      </c>
      <c r="B9" s="2"/>
      <c r="C9" s="79">
        <v>30000</v>
      </c>
    </row>
    <row r="10" spans="1:3" ht="24.75" customHeight="1">
      <c r="A10" s="80" t="s">
        <v>102</v>
      </c>
      <c r="B10" s="69"/>
      <c r="C10" s="79">
        <v>87500</v>
      </c>
    </row>
    <row r="11" spans="1:4" ht="24.75" customHeight="1" thickBot="1">
      <c r="A11" s="81"/>
      <c r="B11" s="6" t="s">
        <v>1</v>
      </c>
      <c r="C11" s="82">
        <f>SUM(C7:C10)</f>
        <v>444700</v>
      </c>
      <c r="D11" s="39"/>
    </row>
    <row r="12" spans="1:3" ht="24.75" customHeight="1" thickTop="1">
      <c r="A12" s="83"/>
      <c r="B12" s="3"/>
      <c r="C12" s="84"/>
    </row>
    <row r="13" spans="1:3" ht="24.75" customHeight="1">
      <c r="A13" s="85"/>
      <c r="B13" s="5" t="s">
        <v>3</v>
      </c>
      <c r="C13" s="84"/>
    </row>
    <row r="14" spans="1:3" ht="24.75" customHeight="1">
      <c r="A14" s="77" t="s">
        <v>10</v>
      </c>
      <c r="B14" s="8" t="s">
        <v>15</v>
      </c>
      <c r="C14" s="79">
        <v>2500</v>
      </c>
    </row>
    <row r="15" spans="1:3" ht="24.75" customHeight="1">
      <c r="A15" s="77" t="s">
        <v>7</v>
      </c>
      <c r="B15" s="8" t="s">
        <v>26</v>
      </c>
      <c r="C15" s="79">
        <v>55000</v>
      </c>
    </row>
    <row r="16" spans="1:3" ht="24.75" customHeight="1">
      <c r="A16" s="77" t="s">
        <v>4</v>
      </c>
      <c r="B16" s="8" t="s">
        <v>18</v>
      </c>
      <c r="C16" s="86">
        <f>3960*10</f>
        <v>39600</v>
      </c>
    </row>
    <row r="17" spans="1:3" ht="24.75" customHeight="1">
      <c r="A17" s="77" t="s">
        <v>5</v>
      </c>
      <c r="B17" s="8" t="s">
        <v>22</v>
      </c>
      <c r="C17" s="79">
        <v>15000</v>
      </c>
    </row>
    <row r="18" spans="1:3" ht="24.75" customHeight="1">
      <c r="A18" s="77" t="s">
        <v>20</v>
      </c>
      <c r="B18" s="8" t="s">
        <v>21</v>
      </c>
      <c r="C18" s="79">
        <v>5000</v>
      </c>
    </row>
    <row r="19" spans="1:3" ht="24.75" customHeight="1">
      <c r="A19" s="77" t="s">
        <v>16</v>
      </c>
      <c r="B19" s="8" t="s">
        <v>17</v>
      </c>
      <c r="C19" s="86">
        <v>2000</v>
      </c>
    </row>
    <row r="20" spans="1:3" ht="24.75" customHeight="1">
      <c r="A20" s="77" t="s">
        <v>12</v>
      </c>
      <c r="B20" s="8"/>
      <c r="C20" s="79">
        <v>5000</v>
      </c>
    </row>
    <row r="21" spans="1:3" ht="24.75" customHeight="1">
      <c r="A21" s="77" t="s">
        <v>19</v>
      </c>
      <c r="B21" s="8"/>
      <c r="C21" s="79">
        <v>450</v>
      </c>
    </row>
    <row r="22" spans="1:3" ht="24.75" customHeight="1">
      <c r="A22" s="77" t="s">
        <v>2</v>
      </c>
      <c r="B22" s="8" t="s">
        <v>2</v>
      </c>
      <c r="C22" s="79">
        <v>250</v>
      </c>
    </row>
    <row r="23" spans="1:6" ht="24.75" customHeight="1">
      <c r="A23" s="77" t="s">
        <v>107</v>
      </c>
      <c r="B23" s="8" t="s">
        <v>104</v>
      </c>
      <c r="C23" s="79">
        <v>140499.96</v>
      </c>
      <c r="F23" s="16"/>
    </row>
    <row r="24" spans="1:6" ht="24.75" customHeight="1">
      <c r="A24" s="77" t="s">
        <v>105</v>
      </c>
      <c r="B24" s="8"/>
      <c r="C24" s="79">
        <v>5000</v>
      </c>
      <c r="F24" s="16"/>
    </row>
    <row r="25" spans="1:6" ht="24.75" customHeight="1">
      <c r="A25" s="77" t="s">
        <v>27</v>
      </c>
      <c r="B25" s="8" t="s">
        <v>28</v>
      </c>
      <c r="C25" s="79">
        <v>20000</v>
      </c>
      <c r="F25" s="16"/>
    </row>
    <row r="26" spans="1:3" ht="27.75" customHeight="1">
      <c r="A26" s="87" t="s">
        <v>29</v>
      </c>
      <c r="B26" s="88" t="s">
        <v>30</v>
      </c>
      <c r="C26" s="79">
        <v>12000</v>
      </c>
    </row>
    <row r="27" spans="1:3" ht="24.75" customHeight="1">
      <c r="A27" s="77" t="s">
        <v>106</v>
      </c>
      <c r="B27" s="8"/>
      <c r="C27" s="79"/>
    </row>
    <row r="28" spans="1:5" ht="15.75">
      <c r="A28" s="89"/>
      <c r="B28" s="13" t="s">
        <v>14</v>
      </c>
      <c r="C28" s="82">
        <f>SUM(C14:C26)</f>
        <v>302299.95999999996</v>
      </c>
      <c r="E28" s="17"/>
    </row>
    <row r="29" spans="1:5" ht="15.75">
      <c r="A29" s="90"/>
      <c r="B29" s="15"/>
      <c r="C29" s="84"/>
      <c r="E29" s="18"/>
    </row>
    <row r="30" spans="1:5" ht="15.75">
      <c r="A30" s="90" t="s">
        <v>35</v>
      </c>
      <c r="B30" s="15"/>
      <c r="C30" s="82">
        <f>C11-C28</f>
        <v>142400.04000000004</v>
      </c>
      <c r="E30" s="18"/>
    </row>
    <row r="31" spans="1:5" ht="12.75">
      <c r="A31" s="91"/>
      <c r="B31" s="92"/>
      <c r="C31" s="84"/>
      <c r="E31" s="17"/>
    </row>
    <row r="32" spans="1:6" ht="15.75">
      <c r="A32" s="90" t="s">
        <v>36</v>
      </c>
      <c r="B32" s="15"/>
      <c r="C32" s="79">
        <v>100000</v>
      </c>
      <c r="E32" s="17"/>
      <c r="F32" s="16"/>
    </row>
    <row r="33" spans="1:5" ht="15.75">
      <c r="A33" s="93"/>
      <c r="B33" s="15"/>
      <c r="C33" s="84"/>
      <c r="E33" s="17"/>
    </row>
    <row r="34" spans="1:3" s="23" customFormat="1" ht="24.75" customHeight="1">
      <c r="A34" s="94" t="s">
        <v>31</v>
      </c>
      <c r="B34" s="21" t="s">
        <v>32</v>
      </c>
      <c r="C34" s="95">
        <v>10000</v>
      </c>
    </row>
    <row r="35" spans="1:5" ht="12.75">
      <c r="A35" s="91"/>
      <c r="B35" s="92"/>
      <c r="C35" s="96"/>
      <c r="E35" s="17"/>
    </row>
    <row r="36" spans="1:3" ht="12.75">
      <c r="A36" s="91" t="s">
        <v>112</v>
      </c>
      <c r="B36" s="92"/>
      <c r="C36" s="96"/>
    </row>
    <row r="37" spans="1:3" ht="12.75">
      <c r="A37" s="91"/>
      <c r="B37" s="92"/>
      <c r="C37" s="96"/>
    </row>
    <row r="38" spans="1:3" ht="13.5" thickBot="1">
      <c r="A38" s="97"/>
      <c r="B38" s="98" t="s">
        <v>38</v>
      </c>
      <c r="C38" s="99"/>
    </row>
    <row r="39" spans="1:3" ht="12.75">
      <c r="A39" s="1"/>
      <c r="B39" s="1"/>
      <c r="C39"/>
    </row>
    <row r="40" spans="1:3" ht="12.75">
      <c r="A40" s="1"/>
      <c r="B40" s="1"/>
      <c r="C40"/>
    </row>
    <row r="41" spans="1:3" ht="12.75">
      <c r="A41" s="1"/>
      <c r="B41" s="1"/>
      <c r="C41"/>
    </row>
    <row r="42" spans="1:3" ht="12.75">
      <c r="A42" s="1"/>
      <c r="B42" s="1"/>
      <c r="C42"/>
    </row>
    <row r="43" spans="1:3" ht="12.75">
      <c r="A43" s="9"/>
      <c r="B43" s="1"/>
      <c r="C43"/>
    </row>
    <row r="44" spans="1:3" ht="12.75">
      <c r="A44" s="9"/>
      <c r="B44" s="1"/>
      <c r="C44"/>
    </row>
    <row r="45" spans="1:3" ht="12.75">
      <c r="A45" s="9"/>
      <c r="B45" s="1"/>
      <c r="C45"/>
    </row>
    <row r="46" spans="1:3" ht="12.75" customHeight="1">
      <c r="A46" s="9"/>
      <c r="B46" s="1"/>
      <c r="C46"/>
    </row>
    <row r="47" ht="12.75">
      <c r="C47"/>
    </row>
    <row r="48" ht="12.75">
      <c r="C48"/>
    </row>
    <row r="49" ht="12.75"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  <row r="191" ht="12.75">
      <c r="C191"/>
    </row>
    <row r="192" ht="12.75">
      <c r="C192"/>
    </row>
    <row r="193" ht="12.75">
      <c r="C193"/>
    </row>
    <row r="194" ht="12.75">
      <c r="C194"/>
    </row>
    <row r="195" ht="12.75">
      <c r="C195"/>
    </row>
    <row r="196" ht="12.75">
      <c r="C196"/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  <row r="245" ht="12.75">
      <c r="C245"/>
    </row>
    <row r="246" ht="12.75">
      <c r="C246"/>
    </row>
    <row r="247" ht="12.75">
      <c r="C247"/>
    </row>
    <row r="248" ht="12.75">
      <c r="C248"/>
    </row>
    <row r="249" ht="12.75">
      <c r="C249"/>
    </row>
    <row r="250" ht="12.75">
      <c r="C250"/>
    </row>
    <row r="251" ht="12.75">
      <c r="C251"/>
    </row>
    <row r="252" ht="12.75">
      <c r="C252"/>
    </row>
    <row r="253" ht="12.75">
      <c r="C253"/>
    </row>
    <row r="254" ht="12.75">
      <c r="C254"/>
    </row>
    <row r="255" ht="12.75">
      <c r="C255"/>
    </row>
    <row r="256" ht="12.75">
      <c r="C256"/>
    </row>
    <row r="257" ht="12.75">
      <c r="C257"/>
    </row>
    <row r="258" ht="12.75">
      <c r="C258"/>
    </row>
    <row r="259" ht="12.75">
      <c r="C259"/>
    </row>
    <row r="260" ht="12.75">
      <c r="C260"/>
    </row>
    <row r="261" ht="12.75">
      <c r="C261"/>
    </row>
    <row r="262" ht="12.75">
      <c r="C262"/>
    </row>
    <row r="263" ht="12.75">
      <c r="C263"/>
    </row>
    <row r="264" ht="12.75">
      <c r="C264"/>
    </row>
    <row r="265" ht="12.75">
      <c r="C265"/>
    </row>
    <row r="266" ht="12.75">
      <c r="C266"/>
    </row>
    <row r="267" ht="12.75">
      <c r="C267"/>
    </row>
    <row r="268" ht="12.75">
      <c r="C268"/>
    </row>
    <row r="269" ht="12.75">
      <c r="C269"/>
    </row>
    <row r="270" ht="12.75">
      <c r="C270"/>
    </row>
    <row r="271" ht="12.75">
      <c r="C271"/>
    </row>
    <row r="272" ht="12.75">
      <c r="C272"/>
    </row>
    <row r="273" ht="12.75">
      <c r="C273"/>
    </row>
    <row r="274" ht="12.75">
      <c r="C274"/>
    </row>
    <row r="275" ht="12.75">
      <c r="C275"/>
    </row>
    <row r="276" ht="12.75">
      <c r="C276"/>
    </row>
    <row r="277" ht="12.75">
      <c r="C277"/>
    </row>
    <row r="278" ht="12.75">
      <c r="C278"/>
    </row>
    <row r="279" ht="12.75">
      <c r="C279"/>
    </row>
    <row r="280" ht="12.75">
      <c r="C280"/>
    </row>
    <row r="281" ht="12.75">
      <c r="C281"/>
    </row>
    <row r="282" ht="12.75">
      <c r="C282"/>
    </row>
    <row r="283" ht="12.75">
      <c r="C283"/>
    </row>
    <row r="284" ht="12.75">
      <c r="C284"/>
    </row>
    <row r="285" ht="12.75">
      <c r="C285"/>
    </row>
    <row r="286" ht="12.75">
      <c r="C286"/>
    </row>
    <row r="287" ht="12.75">
      <c r="C287"/>
    </row>
    <row r="288" ht="12.75">
      <c r="C288"/>
    </row>
    <row r="289" ht="12.75">
      <c r="C289"/>
    </row>
    <row r="290" ht="12.75">
      <c r="C290"/>
    </row>
    <row r="291" ht="12.75">
      <c r="C291"/>
    </row>
    <row r="292" ht="12.75">
      <c r="C292"/>
    </row>
    <row r="293" ht="12.75">
      <c r="C293"/>
    </row>
    <row r="294" ht="12.75">
      <c r="C294"/>
    </row>
    <row r="295" ht="12.75">
      <c r="C295"/>
    </row>
    <row r="296" ht="12.75">
      <c r="C296"/>
    </row>
    <row r="297" ht="12.75">
      <c r="C297"/>
    </row>
    <row r="298" ht="12.75">
      <c r="C298"/>
    </row>
    <row r="299" ht="12.75">
      <c r="C299"/>
    </row>
    <row r="300" ht="12.75">
      <c r="C300"/>
    </row>
    <row r="301" ht="12.75">
      <c r="C301"/>
    </row>
    <row r="302" ht="12.75">
      <c r="C302"/>
    </row>
    <row r="303" ht="12.75">
      <c r="C303"/>
    </row>
    <row r="304" ht="12.75">
      <c r="C304"/>
    </row>
    <row r="305" ht="12.75">
      <c r="C305"/>
    </row>
    <row r="306" ht="12.75">
      <c r="C306"/>
    </row>
    <row r="307" ht="12.75">
      <c r="C307"/>
    </row>
    <row r="308" ht="12.75">
      <c r="C308"/>
    </row>
    <row r="309" ht="12.75">
      <c r="C309"/>
    </row>
    <row r="310" ht="12.75">
      <c r="C310"/>
    </row>
    <row r="311" ht="12.75">
      <c r="C311"/>
    </row>
    <row r="312" ht="12.75">
      <c r="C312"/>
    </row>
    <row r="313" ht="12.75">
      <c r="C313"/>
    </row>
    <row r="314" ht="12.75">
      <c r="C314"/>
    </row>
    <row r="315" ht="12.75">
      <c r="C315"/>
    </row>
    <row r="316" ht="12.75">
      <c r="C316"/>
    </row>
    <row r="317" ht="12.75">
      <c r="C317"/>
    </row>
    <row r="318" ht="12.75">
      <c r="C318"/>
    </row>
    <row r="319" ht="12.75">
      <c r="C319"/>
    </row>
    <row r="320" ht="12.75">
      <c r="C320"/>
    </row>
    <row r="321" ht="12.75">
      <c r="C321"/>
    </row>
    <row r="322" ht="12.75">
      <c r="C322"/>
    </row>
    <row r="323" ht="12.75">
      <c r="C323"/>
    </row>
    <row r="324" ht="12.75">
      <c r="C324"/>
    </row>
    <row r="325" ht="12.75">
      <c r="C325"/>
    </row>
    <row r="326" ht="12.75">
      <c r="C326"/>
    </row>
    <row r="327" ht="12.75">
      <c r="C327"/>
    </row>
    <row r="328" ht="12.75">
      <c r="C328"/>
    </row>
    <row r="329" ht="12.75">
      <c r="C329"/>
    </row>
    <row r="330" ht="12.75">
      <c r="C330"/>
    </row>
    <row r="331" ht="12.75">
      <c r="C331"/>
    </row>
    <row r="332" ht="12.75">
      <c r="C332"/>
    </row>
    <row r="333" ht="12.75">
      <c r="C333"/>
    </row>
    <row r="334" ht="12.75">
      <c r="C334"/>
    </row>
    <row r="335" ht="12.75">
      <c r="C335"/>
    </row>
    <row r="336" ht="12.75">
      <c r="C336"/>
    </row>
    <row r="337" ht="12.75">
      <c r="C337"/>
    </row>
    <row r="338" ht="12.75">
      <c r="C338"/>
    </row>
    <row r="339" ht="12.75">
      <c r="C339"/>
    </row>
    <row r="340" ht="12.75">
      <c r="C340"/>
    </row>
    <row r="341" ht="12.75">
      <c r="C341"/>
    </row>
    <row r="342" ht="12.75">
      <c r="C342"/>
    </row>
    <row r="343" ht="12.75">
      <c r="C343"/>
    </row>
    <row r="344" ht="12.75">
      <c r="C344"/>
    </row>
    <row r="345" ht="12.75">
      <c r="C345"/>
    </row>
    <row r="346" ht="12.75">
      <c r="C346"/>
    </row>
    <row r="347" ht="12.75">
      <c r="C347"/>
    </row>
    <row r="348" ht="12.75">
      <c r="C348"/>
    </row>
    <row r="349" ht="12.75">
      <c r="C349"/>
    </row>
    <row r="350" ht="12.75">
      <c r="C350"/>
    </row>
    <row r="351" ht="12.75">
      <c r="C351"/>
    </row>
    <row r="352" ht="12.75">
      <c r="C352"/>
    </row>
    <row r="353" ht="12.75">
      <c r="C353"/>
    </row>
    <row r="354" ht="12.75">
      <c r="C354"/>
    </row>
    <row r="355" ht="12.75">
      <c r="C355"/>
    </row>
    <row r="356" ht="12.75">
      <c r="C356"/>
    </row>
    <row r="357" ht="12.75">
      <c r="C357"/>
    </row>
    <row r="358" ht="12.75">
      <c r="C358"/>
    </row>
    <row r="359" ht="12.75">
      <c r="C359"/>
    </row>
    <row r="360" ht="12.75">
      <c r="C360"/>
    </row>
    <row r="361" ht="12.75">
      <c r="C361"/>
    </row>
    <row r="362" ht="12.75">
      <c r="C362"/>
    </row>
    <row r="363" ht="12.75">
      <c r="C363"/>
    </row>
    <row r="364" ht="12.75">
      <c r="C364"/>
    </row>
    <row r="365" ht="12.75">
      <c r="C365"/>
    </row>
    <row r="366" ht="12.75">
      <c r="C366"/>
    </row>
    <row r="367" ht="12.75">
      <c r="C367"/>
    </row>
    <row r="368" ht="12.75">
      <c r="C368"/>
    </row>
    <row r="369" ht="12.75">
      <c r="C369"/>
    </row>
    <row r="370" ht="12.75">
      <c r="C370"/>
    </row>
    <row r="371" ht="12.75">
      <c r="C371"/>
    </row>
    <row r="372" ht="12.75">
      <c r="C372"/>
    </row>
    <row r="373" ht="12.75">
      <c r="C373"/>
    </row>
    <row r="374" ht="12.75">
      <c r="C374"/>
    </row>
    <row r="375" ht="12.75">
      <c r="C375"/>
    </row>
    <row r="376" ht="12.75">
      <c r="C376"/>
    </row>
    <row r="377" ht="12.75">
      <c r="C377"/>
    </row>
    <row r="378" ht="12.75">
      <c r="C378"/>
    </row>
    <row r="379" ht="12.75">
      <c r="C379"/>
    </row>
    <row r="380" ht="12.75">
      <c r="C380"/>
    </row>
    <row r="381" ht="12.75">
      <c r="C381"/>
    </row>
    <row r="382" ht="12.75">
      <c r="C382"/>
    </row>
    <row r="383" ht="12.75">
      <c r="C383"/>
    </row>
    <row r="384" ht="12.75">
      <c r="C384"/>
    </row>
    <row r="385" ht="12.75">
      <c r="C385"/>
    </row>
    <row r="386" ht="12.75">
      <c r="C386"/>
    </row>
    <row r="387" ht="12.75">
      <c r="C387"/>
    </row>
    <row r="388" ht="12.75">
      <c r="C388"/>
    </row>
    <row r="389" ht="12.75">
      <c r="C389"/>
    </row>
    <row r="390" ht="12.75">
      <c r="C390"/>
    </row>
    <row r="391" ht="12.75">
      <c r="C391"/>
    </row>
    <row r="392" ht="12.75">
      <c r="C392"/>
    </row>
    <row r="393" ht="12.75">
      <c r="C393"/>
    </row>
    <row r="394" ht="12.75">
      <c r="C394"/>
    </row>
    <row r="395" ht="12.75">
      <c r="C395"/>
    </row>
    <row r="396" ht="12.75">
      <c r="C396"/>
    </row>
    <row r="397" ht="12.75">
      <c r="C397"/>
    </row>
    <row r="398" ht="12.75">
      <c r="C398"/>
    </row>
    <row r="399" ht="12.75">
      <c r="C399"/>
    </row>
    <row r="400" ht="12.75">
      <c r="C400"/>
    </row>
    <row r="401" ht="12.75">
      <c r="C401"/>
    </row>
    <row r="402" ht="12.75">
      <c r="C402"/>
    </row>
    <row r="403" ht="12.75">
      <c r="C403"/>
    </row>
    <row r="404" ht="12.75">
      <c r="C404"/>
    </row>
    <row r="405" ht="12.75">
      <c r="C405"/>
    </row>
    <row r="406" ht="12.75">
      <c r="C406"/>
    </row>
    <row r="407" ht="12.75">
      <c r="C407"/>
    </row>
    <row r="408" ht="12.75">
      <c r="C408"/>
    </row>
    <row r="409" ht="12.75">
      <c r="C409"/>
    </row>
    <row r="410" ht="12.75">
      <c r="C410"/>
    </row>
    <row r="411" ht="12.75">
      <c r="C411"/>
    </row>
    <row r="412" ht="12.75">
      <c r="C4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B1">
      <pane ySplit="1" topLeftCell="A20" activePane="bottomLeft" state="frozen"/>
      <selection pane="topLeft" activeCell="A1" sqref="A1"/>
      <selection pane="bottomLeft" activeCell="D27" sqref="D27"/>
    </sheetView>
  </sheetViews>
  <sheetFormatPr defaultColWidth="9.140625" defaultRowHeight="12.75"/>
  <cols>
    <col min="1" max="1" width="37.140625" style="0" customWidth="1"/>
    <col min="2" max="14" width="16.421875" style="0" customWidth="1"/>
  </cols>
  <sheetData>
    <row r="1" spans="1:14" ht="15" customHeight="1">
      <c r="A1" s="71" t="s">
        <v>41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5" customHeight="1">
      <c r="A2" s="71" t="s">
        <v>42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5.75" customHeight="1">
      <c r="A3" s="72" t="s">
        <v>43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15" customHeight="1">
      <c r="A4" s="71" t="s">
        <v>44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ht="15" customHeight="1">
      <c r="A5" s="71" t="s">
        <v>45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s="50" customFormat="1" ht="15" customHeight="1">
      <c r="A6" s="48"/>
      <c r="B6" s="49" t="s">
        <v>46</v>
      </c>
      <c r="C6" s="49" t="s">
        <v>47</v>
      </c>
      <c r="D6" s="49" t="s">
        <v>48</v>
      </c>
      <c r="E6" s="49" t="s">
        <v>49</v>
      </c>
      <c r="F6" s="49" t="s">
        <v>50</v>
      </c>
      <c r="G6" s="49" t="s">
        <v>51</v>
      </c>
      <c r="H6" s="49" t="s">
        <v>52</v>
      </c>
      <c r="I6" s="49" t="s">
        <v>53</v>
      </c>
      <c r="J6" s="49" t="s">
        <v>54</v>
      </c>
      <c r="K6" s="49" t="s">
        <v>55</v>
      </c>
      <c r="L6" s="49" t="s">
        <v>56</v>
      </c>
      <c r="M6" s="49" t="s">
        <v>57</v>
      </c>
      <c r="N6" s="49" t="s">
        <v>58</v>
      </c>
    </row>
    <row r="7" spans="1:14" s="50" customFormat="1" ht="15" customHeight="1">
      <c r="A7" s="51" t="s">
        <v>59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1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s="50" customFormat="1" ht="15" customHeight="1">
      <c r="A9" s="53" t="s">
        <v>60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s="50" customFormat="1" ht="15" customHeight="1">
      <c r="A10" s="53" t="s">
        <v>61</v>
      </c>
      <c r="B10" s="55">
        <v>-47.25</v>
      </c>
      <c r="C10" s="55">
        <v>0</v>
      </c>
      <c r="D10" s="55">
        <v>-12915</v>
      </c>
      <c r="E10" s="55">
        <v>254245.5</v>
      </c>
      <c r="F10" s="55">
        <v>0</v>
      </c>
      <c r="G10" s="55">
        <v>-45</v>
      </c>
      <c r="H10" s="55">
        <v>-297.25</v>
      </c>
      <c r="I10" s="55">
        <v>-180</v>
      </c>
      <c r="J10" s="55">
        <v>-90</v>
      </c>
      <c r="K10" s="55">
        <v>0</v>
      </c>
      <c r="L10" s="55">
        <v>0</v>
      </c>
      <c r="M10" s="55">
        <v>0</v>
      </c>
      <c r="N10" s="55">
        <v>240671</v>
      </c>
    </row>
    <row r="11" spans="1:14" s="50" customFormat="1" ht="15" customHeight="1">
      <c r="A11" s="53" t="s">
        <v>62</v>
      </c>
      <c r="B11" s="56">
        <v>-47.25</v>
      </c>
      <c r="C11" s="56">
        <v>0</v>
      </c>
      <c r="D11" s="56">
        <v>-12915</v>
      </c>
      <c r="E11" s="56">
        <v>254245.5</v>
      </c>
      <c r="F11" s="56">
        <v>0</v>
      </c>
      <c r="G11" s="56">
        <v>-45</v>
      </c>
      <c r="H11" s="56">
        <v>-297.25</v>
      </c>
      <c r="I11" s="56">
        <v>-180</v>
      </c>
      <c r="J11" s="56">
        <v>-90</v>
      </c>
      <c r="K11" s="56">
        <v>0</v>
      </c>
      <c r="L11" s="56">
        <v>0</v>
      </c>
      <c r="M11" s="56">
        <v>0</v>
      </c>
      <c r="N11" s="56">
        <v>240671</v>
      </c>
    </row>
    <row r="12" spans="1:14" ht="1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s="50" customFormat="1" ht="15" customHeight="1">
      <c r="A13" s="53" t="s">
        <v>63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4" s="50" customFormat="1" ht="15" customHeight="1">
      <c r="A14" s="53" t="s">
        <v>64</v>
      </c>
      <c r="B14" s="57">
        <v>246.2</v>
      </c>
      <c r="C14" s="57">
        <v>-130</v>
      </c>
      <c r="D14" s="57">
        <v>-135</v>
      </c>
      <c r="E14" s="57">
        <v>-130</v>
      </c>
      <c r="F14" s="57">
        <v>-390</v>
      </c>
      <c r="G14" s="57">
        <v>6680</v>
      </c>
      <c r="H14" s="57">
        <v>5035</v>
      </c>
      <c r="I14" s="57">
        <v>-397.5</v>
      </c>
      <c r="J14" s="57">
        <v>-65</v>
      </c>
      <c r="K14" s="57">
        <v>0</v>
      </c>
      <c r="L14" s="57">
        <v>0</v>
      </c>
      <c r="M14" s="57">
        <v>0</v>
      </c>
      <c r="N14" s="57">
        <v>10713.7</v>
      </c>
    </row>
    <row r="15" spans="1:14" s="50" customFormat="1" ht="15" customHeight="1">
      <c r="A15" s="53" t="s">
        <v>65</v>
      </c>
      <c r="B15" s="57">
        <v>214.37</v>
      </c>
      <c r="C15" s="57">
        <v>242.36</v>
      </c>
      <c r="D15" s="57">
        <v>230.99</v>
      </c>
      <c r="E15" s="57">
        <v>247.44</v>
      </c>
      <c r="F15" s="57">
        <v>309.5</v>
      </c>
      <c r="G15" s="57">
        <v>386.27</v>
      </c>
      <c r="H15" s="57">
        <v>476.51</v>
      </c>
      <c r="I15" s="57">
        <v>454.83</v>
      </c>
      <c r="J15" s="57">
        <v>0</v>
      </c>
      <c r="K15" s="57">
        <v>0</v>
      </c>
      <c r="L15" s="57">
        <v>0</v>
      </c>
      <c r="M15" s="57">
        <v>0</v>
      </c>
      <c r="N15" s="57">
        <v>2562.27</v>
      </c>
    </row>
    <row r="16" spans="1:14" s="50" customFormat="1" ht="15" customHeight="1">
      <c r="A16" s="53" t="s">
        <v>66</v>
      </c>
      <c r="B16" s="55">
        <v>-47.39</v>
      </c>
      <c r="C16" s="55">
        <v>-173.73</v>
      </c>
      <c r="D16" s="55">
        <v>0</v>
      </c>
      <c r="E16" s="55">
        <v>-156.74</v>
      </c>
      <c r="F16" s="55">
        <v>-52.65</v>
      </c>
      <c r="G16" s="55">
        <v>28589.6</v>
      </c>
      <c r="H16" s="55">
        <v>-166.11</v>
      </c>
      <c r="I16" s="55">
        <v>-115.2</v>
      </c>
      <c r="J16" s="55">
        <v>-82.35</v>
      </c>
      <c r="K16" s="55">
        <v>0</v>
      </c>
      <c r="L16" s="55">
        <v>0</v>
      </c>
      <c r="M16" s="55">
        <v>0</v>
      </c>
      <c r="N16" s="55">
        <v>27795.43</v>
      </c>
    </row>
    <row r="17" spans="1:14" s="50" customFormat="1" ht="15" customHeight="1">
      <c r="A17" s="53" t="s">
        <v>67</v>
      </c>
      <c r="B17" s="56">
        <v>413.18</v>
      </c>
      <c r="C17" s="56">
        <v>-61.37</v>
      </c>
      <c r="D17" s="56">
        <v>95.99</v>
      </c>
      <c r="E17" s="56">
        <v>-39.3</v>
      </c>
      <c r="F17" s="56">
        <v>-133.15</v>
      </c>
      <c r="G17" s="56">
        <v>35655.87</v>
      </c>
      <c r="H17" s="56">
        <v>5345.4</v>
      </c>
      <c r="I17" s="56">
        <v>-57.87</v>
      </c>
      <c r="J17" s="56">
        <v>-147.35</v>
      </c>
      <c r="K17" s="56">
        <v>0</v>
      </c>
      <c r="L17" s="56">
        <v>0</v>
      </c>
      <c r="M17" s="56">
        <v>0</v>
      </c>
      <c r="N17" s="56">
        <v>41071.4</v>
      </c>
    </row>
    <row r="18" spans="1:14" ht="15" customHeight="1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s="50" customFormat="1" ht="15" customHeight="1">
      <c r="A19" s="58" t="s">
        <v>68</v>
      </c>
      <c r="B19" s="59">
        <v>365.93</v>
      </c>
      <c r="C19" s="59">
        <v>-61.37</v>
      </c>
      <c r="D19" s="59">
        <v>-12819.01</v>
      </c>
      <c r="E19" s="59">
        <v>254206.2</v>
      </c>
      <c r="F19" s="59">
        <v>-133.15</v>
      </c>
      <c r="G19" s="59">
        <v>35610.87</v>
      </c>
      <c r="H19" s="59">
        <v>5048.15</v>
      </c>
      <c r="I19" s="59">
        <v>-237.87</v>
      </c>
      <c r="J19" s="59">
        <v>-237.35</v>
      </c>
      <c r="K19" s="59">
        <v>0</v>
      </c>
      <c r="L19" s="59">
        <v>0</v>
      </c>
      <c r="M19" s="59">
        <v>0</v>
      </c>
      <c r="N19" s="59">
        <v>281742.4</v>
      </c>
    </row>
    <row r="20" spans="1:14" ht="1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1:14" s="50" customFormat="1" ht="15" customHeight="1">
      <c r="A21" s="53" t="s">
        <v>69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s="50" customFormat="1" ht="15" customHeight="1">
      <c r="A22" s="53" t="s">
        <v>70</v>
      </c>
      <c r="B22" s="57">
        <v>0</v>
      </c>
      <c r="C22" s="57">
        <v>0</v>
      </c>
      <c r="D22" s="57">
        <v>15</v>
      </c>
      <c r="E22" s="57">
        <v>0</v>
      </c>
      <c r="F22" s="57">
        <v>0</v>
      </c>
      <c r="G22" s="57">
        <v>912.35</v>
      </c>
      <c r="H22" s="57">
        <v>957.97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f aca="true" t="shared" si="0" ref="N22:N31">SUM(B22:M22)</f>
        <v>1885.3200000000002</v>
      </c>
    </row>
    <row r="23" spans="1:14" s="50" customFormat="1" ht="15" customHeight="1">
      <c r="A23" s="53" t="s">
        <v>71</v>
      </c>
      <c r="B23" s="57">
        <v>0</v>
      </c>
      <c r="C23" s="57">
        <v>0</v>
      </c>
      <c r="D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f t="shared" si="0"/>
        <v>0</v>
      </c>
    </row>
    <row r="24" spans="1:14" s="50" customFormat="1" ht="15" customHeight="1">
      <c r="A24" s="53" t="s">
        <v>72</v>
      </c>
      <c r="B24" s="57">
        <v>0</v>
      </c>
      <c r="C24" s="57">
        <v>0</v>
      </c>
      <c r="D24" s="57">
        <v>11298</v>
      </c>
      <c r="E24" s="57">
        <v>11708.33</v>
      </c>
      <c r="F24" s="57">
        <v>0</v>
      </c>
      <c r="G24" s="57">
        <v>28848.33</v>
      </c>
      <c r="H24" s="57">
        <v>11708.33</v>
      </c>
      <c r="I24" s="57">
        <v>12293.75</v>
      </c>
      <c r="J24" s="57">
        <v>500</v>
      </c>
      <c r="K24" s="57">
        <v>0</v>
      </c>
      <c r="L24" s="57">
        <v>0</v>
      </c>
      <c r="M24" s="57">
        <v>0</v>
      </c>
      <c r="N24" s="57">
        <f t="shared" si="0"/>
        <v>76356.74</v>
      </c>
    </row>
    <row r="25" spans="1:14" s="50" customFormat="1" ht="15" customHeight="1">
      <c r="A25" s="53" t="s">
        <v>73</v>
      </c>
      <c r="B25" s="57">
        <v>0</v>
      </c>
      <c r="C25" s="57">
        <v>0</v>
      </c>
      <c r="D25" s="57">
        <v>0</v>
      </c>
      <c r="E25" s="57">
        <v>29225</v>
      </c>
      <c r="F25" s="57">
        <v>0</v>
      </c>
      <c r="G25" s="57"/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f t="shared" si="0"/>
        <v>29225</v>
      </c>
    </row>
    <row r="26" spans="1:14" s="50" customFormat="1" ht="15" customHeight="1">
      <c r="A26" s="53" t="s">
        <v>74</v>
      </c>
      <c r="B26" s="57">
        <v>19633.32</v>
      </c>
      <c r="C26" s="57">
        <v>9816.66</v>
      </c>
      <c r="D26" s="65">
        <v>9816.66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f t="shared" si="0"/>
        <v>39266.64</v>
      </c>
    </row>
    <row r="27" spans="1:14" s="50" customFormat="1" ht="15" customHeight="1">
      <c r="A27" s="53" t="s">
        <v>75</v>
      </c>
      <c r="B27" s="57">
        <v>3636</v>
      </c>
      <c r="C27" s="57">
        <v>3636</v>
      </c>
      <c r="D27" s="57">
        <v>3636</v>
      </c>
      <c r="E27" s="57">
        <v>3636</v>
      </c>
      <c r="F27" s="57">
        <v>3636</v>
      </c>
      <c r="G27" s="57">
        <v>3636</v>
      </c>
      <c r="H27" s="57">
        <v>3636</v>
      </c>
      <c r="I27" s="57">
        <v>3636</v>
      </c>
      <c r="J27" s="57">
        <v>3636</v>
      </c>
      <c r="K27" s="57">
        <v>3636</v>
      </c>
      <c r="L27" s="57">
        <v>3636</v>
      </c>
      <c r="M27" s="57">
        <v>3636</v>
      </c>
      <c r="N27" s="57">
        <f t="shared" si="0"/>
        <v>43632</v>
      </c>
    </row>
    <row r="28" spans="1:14" s="50" customFormat="1" ht="15" customHeight="1">
      <c r="A28" s="53" t="s">
        <v>76</v>
      </c>
      <c r="B28" s="57">
        <v>402.92</v>
      </c>
      <c r="C28" s="57">
        <v>402.92</v>
      </c>
      <c r="D28" s="57">
        <v>402.92</v>
      </c>
      <c r="E28" s="57">
        <v>402.88</v>
      </c>
      <c r="F28" s="57">
        <v>401.83</v>
      </c>
      <c r="G28" s="57">
        <v>401.83</v>
      </c>
      <c r="H28" s="57">
        <v>401.83</v>
      </c>
      <c r="I28" s="57">
        <v>401.83</v>
      </c>
      <c r="J28" s="57">
        <v>401.83</v>
      </c>
      <c r="K28" s="57">
        <v>401.83</v>
      </c>
      <c r="L28" s="57">
        <v>401.83</v>
      </c>
      <c r="M28" s="57">
        <v>401.83</v>
      </c>
      <c r="N28" s="57">
        <f t="shared" si="0"/>
        <v>4826.28</v>
      </c>
    </row>
    <row r="29" spans="1:14" s="50" customFormat="1" ht="15" customHeight="1">
      <c r="A29" s="53" t="s">
        <v>77</v>
      </c>
      <c r="B29" s="57">
        <v>0</v>
      </c>
      <c r="C29" s="57">
        <v>0</v>
      </c>
      <c r="D29" s="57">
        <v>0</v>
      </c>
      <c r="E29" s="57">
        <v>0</v>
      </c>
      <c r="F29" s="57">
        <v>0</v>
      </c>
      <c r="G29" s="57">
        <v>90.03</v>
      </c>
      <c r="H29" s="57">
        <v>43.47</v>
      </c>
      <c r="I29" s="57">
        <v>51.23</v>
      </c>
      <c r="J29" s="57">
        <v>53.79</v>
      </c>
      <c r="K29" s="57">
        <v>53.79</v>
      </c>
      <c r="L29" s="57">
        <v>53.79</v>
      </c>
      <c r="M29" s="57">
        <v>53.79</v>
      </c>
      <c r="N29" s="57">
        <f t="shared" si="0"/>
        <v>399.89000000000004</v>
      </c>
    </row>
    <row r="30" spans="1:14" s="50" customFormat="1" ht="15" customHeight="1">
      <c r="A30" s="53" t="s">
        <v>78</v>
      </c>
      <c r="B30" s="55">
        <v>300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f t="shared" si="0"/>
        <v>300</v>
      </c>
    </row>
    <row r="31" spans="1:14" s="50" customFormat="1" ht="15" customHeight="1">
      <c r="A31" s="53" t="s">
        <v>79</v>
      </c>
      <c r="B31" s="56">
        <f aca="true" t="shared" si="1" ref="B31:M31">SUM(B22:B30)</f>
        <v>23972.239999999998</v>
      </c>
      <c r="C31" s="56">
        <f t="shared" si="1"/>
        <v>13855.58</v>
      </c>
      <c r="D31" s="56">
        <f t="shared" si="1"/>
        <v>25168.579999999998</v>
      </c>
      <c r="E31" s="56">
        <f t="shared" si="1"/>
        <v>44972.21</v>
      </c>
      <c r="F31" s="56">
        <f t="shared" si="1"/>
        <v>4037.83</v>
      </c>
      <c r="G31" s="56">
        <f t="shared" si="1"/>
        <v>33888.54</v>
      </c>
      <c r="H31" s="56">
        <f t="shared" si="1"/>
        <v>16747.600000000002</v>
      </c>
      <c r="I31" s="56">
        <f t="shared" si="1"/>
        <v>16382.81</v>
      </c>
      <c r="J31" s="56">
        <f t="shared" si="1"/>
        <v>4591.62</v>
      </c>
      <c r="K31" s="56">
        <f t="shared" si="1"/>
        <v>4091.62</v>
      </c>
      <c r="L31" s="56">
        <f t="shared" si="1"/>
        <v>4091.62</v>
      </c>
      <c r="M31" s="56">
        <f t="shared" si="1"/>
        <v>4091.62</v>
      </c>
      <c r="N31" s="56">
        <f t="shared" si="0"/>
        <v>195891.86999999997</v>
      </c>
    </row>
    <row r="32" spans="1:14" ht="1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</row>
    <row r="33" spans="1:14" s="50" customFormat="1" ht="15" customHeight="1">
      <c r="A33" s="53" t="s">
        <v>80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s="50" customFormat="1" ht="15" customHeight="1">
      <c r="A34" s="53" t="s">
        <v>81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-43.24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f>SUM(B34:M34)</f>
        <v>-43.24</v>
      </c>
    </row>
    <row r="35" spans="1:14" s="50" customFormat="1" ht="15" customHeight="1">
      <c r="A35" s="53" t="s">
        <v>82</v>
      </c>
      <c r="B35" s="57">
        <v>1296.14</v>
      </c>
      <c r="C35" s="57">
        <v>3328.18</v>
      </c>
      <c r="D35" s="57">
        <v>4706.48</v>
      </c>
      <c r="E35" s="57">
        <v>108</v>
      </c>
      <c r="F35" s="57">
        <v>5787.43</v>
      </c>
      <c r="G35" s="57">
        <v>293.36</v>
      </c>
      <c r="H35" s="57">
        <v>1813.51</v>
      </c>
      <c r="I35" s="57">
        <v>361.57</v>
      </c>
      <c r="J35" s="57">
        <v>1286</v>
      </c>
      <c r="K35" s="57">
        <v>55.28</v>
      </c>
      <c r="L35" s="57">
        <v>0</v>
      </c>
      <c r="M35" s="57">
        <v>0</v>
      </c>
      <c r="N35" s="57">
        <f>SUM(B35:M35)</f>
        <v>19035.949999999997</v>
      </c>
    </row>
    <row r="36" spans="1:14" s="50" customFormat="1" ht="15" customHeight="1">
      <c r="A36" s="53" t="s">
        <v>83</v>
      </c>
      <c r="B36" s="57">
        <v>9000</v>
      </c>
      <c r="C36" s="57">
        <v>13960</v>
      </c>
      <c r="D36" s="57">
        <v>3646.93</v>
      </c>
      <c r="E36" s="57">
        <v>0</v>
      </c>
      <c r="F36" s="57">
        <v>47.25</v>
      </c>
      <c r="G36" s="57">
        <v>0</v>
      </c>
      <c r="H36" s="57">
        <v>0</v>
      </c>
      <c r="I36" s="57">
        <v>9583.33</v>
      </c>
      <c r="J36" s="57">
        <v>10062.5</v>
      </c>
      <c r="K36" s="57">
        <v>0</v>
      </c>
      <c r="L36" s="57">
        <v>0</v>
      </c>
      <c r="M36" s="57">
        <v>0</v>
      </c>
      <c r="N36" s="57">
        <f>SUM(B36:M36)</f>
        <v>46300.01</v>
      </c>
    </row>
    <row r="37" spans="1:14" s="50" customFormat="1" ht="15" customHeight="1">
      <c r="A37" s="53" t="s">
        <v>84</v>
      </c>
      <c r="B37" s="57">
        <v>20</v>
      </c>
      <c r="C37" s="57">
        <v>20</v>
      </c>
      <c r="D37" s="57">
        <v>20</v>
      </c>
      <c r="E37" s="57">
        <v>20</v>
      </c>
      <c r="F37" s="57">
        <v>20</v>
      </c>
      <c r="G37" s="57">
        <v>20</v>
      </c>
      <c r="H37" s="57">
        <v>20</v>
      </c>
      <c r="I37" s="57">
        <v>20</v>
      </c>
      <c r="J37" s="57">
        <v>20</v>
      </c>
      <c r="K37" s="57">
        <v>20</v>
      </c>
      <c r="L37" s="57">
        <v>20</v>
      </c>
      <c r="M37" s="57">
        <v>20</v>
      </c>
      <c r="N37" s="57">
        <f>SUM(B37:M37)</f>
        <v>240</v>
      </c>
    </row>
    <row r="38" spans="1:14" s="50" customFormat="1" ht="15" customHeight="1">
      <c r="A38" s="53" t="s">
        <v>85</v>
      </c>
      <c r="B38" s="57">
        <v>0</v>
      </c>
      <c r="C38" s="57">
        <v>0</v>
      </c>
      <c r="D38" s="57">
        <v>0</v>
      </c>
      <c r="E38" s="57">
        <v>242.26</v>
      </c>
      <c r="F38" s="57">
        <v>1235.26</v>
      </c>
      <c r="G38" s="57">
        <v>1043.16</v>
      </c>
      <c r="H38" s="57">
        <v>1035.76</v>
      </c>
      <c r="I38" s="57">
        <v>668.51</v>
      </c>
      <c r="J38" s="57">
        <v>466.29</v>
      </c>
      <c r="K38" s="57">
        <v>0</v>
      </c>
      <c r="L38" s="57">
        <v>0</v>
      </c>
      <c r="M38" s="57">
        <v>0</v>
      </c>
      <c r="N38" s="57">
        <f>SUM(B38:M38)</f>
        <v>4691.240000000001</v>
      </c>
    </row>
    <row r="39" spans="1:14" ht="15" customHeight="1">
      <c r="A39" s="73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</row>
    <row r="40" spans="1:14" s="50" customFormat="1" ht="15" customHeight="1">
      <c r="A40" s="53" t="s">
        <v>86</v>
      </c>
      <c r="B40" s="56">
        <f>SUM(B34:B38)</f>
        <v>10316.14</v>
      </c>
      <c r="C40" s="56">
        <f aca="true" t="shared" si="2" ref="C40:M40">SUM(C34:C38)</f>
        <v>17308.18</v>
      </c>
      <c r="D40" s="56">
        <f t="shared" si="2"/>
        <v>8373.41</v>
      </c>
      <c r="E40" s="56">
        <f t="shared" si="2"/>
        <v>370.26</v>
      </c>
      <c r="F40" s="56">
        <f t="shared" si="2"/>
        <v>7089.9400000000005</v>
      </c>
      <c r="G40" s="56">
        <f t="shared" si="2"/>
        <v>1313.2800000000002</v>
      </c>
      <c r="H40" s="56">
        <f t="shared" si="2"/>
        <v>2869.27</v>
      </c>
      <c r="I40" s="56">
        <f t="shared" si="2"/>
        <v>10633.41</v>
      </c>
      <c r="J40" s="56">
        <f t="shared" si="2"/>
        <v>11834.79</v>
      </c>
      <c r="K40" s="56">
        <f t="shared" si="2"/>
        <v>75.28</v>
      </c>
      <c r="L40" s="56">
        <f t="shared" si="2"/>
        <v>20</v>
      </c>
      <c r="M40" s="56">
        <f t="shared" si="2"/>
        <v>20</v>
      </c>
      <c r="N40" s="56">
        <f>SUM(N34:N38)</f>
        <v>70223.96</v>
      </c>
    </row>
    <row r="41" spans="1:14" ht="15" customHeight="1">
      <c r="A41" s="73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14" s="50" customFormat="1" ht="15" customHeight="1">
      <c r="A42" s="58" t="s">
        <v>87</v>
      </c>
      <c r="B42" s="59">
        <f>B31+B40</f>
        <v>34288.38</v>
      </c>
      <c r="C42" s="59">
        <f aca="true" t="shared" si="3" ref="C42:N42">C31+C40</f>
        <v>31163.760000000002</v>
      </c>
      <c r="D42" s="59">
        <f t="shared" si="3"/>
        <v>33541.99</v>
      </c>
      <c r="E42" s="59">
        <f t="shared" si="3"/>
        <v>45342.47</v>
      </c>
      <c r="F42" s="59">
        <f t="shared" si="3"/>
        <v>11127.77</v>
      </c>
      <c r="G42" s="59">
        <f t="shared" si="3"/>
        <v>35201.82</v>
      </c>
      <c r="H42" s="59">
        <f t="shared" si="3"/>
        <v>19616.870000000003</v>
      </c>
      <c r="I42" s="59">
        <f t="shared" si="3"/>
        <v>27016.22</v>
      </c>
      <c r="J42" s="59">
        <f t="shared" si="3"/>
        <v>16426.41</v>
      </c>
      <c r="K42" s="59">
        <f t="shared" si="3"/>
        <v>4166.9</v>
      </c>
      <c r="L42" s="59">
        <f t="shared" si="3"/>
        <v>4111.62</v>
      </c>
      <c r="M42" s="59">
        <f t="shared" si="3"/>
        <v>4111.62</v>
      </c>
      <c r="N42" s="59">
        <f t="shared" si="3"/>
        <v>266115.82999999996</v>
      </c>
    </row>
    <row r="43" spans="1:14" ht="15" customHeight="1">
      <c r="A43" s="73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1:14" s="50" customFormat="1" ht="15" customHeight="1">
      <c r="A44" s="58" t="s">
        <v>88</v>
      </c>
      <c r="B44" s="59">
        <f>B19-B42</f>
        <v>-33922.45</v>
      </c>
      <c r="C44" s="59">
        <f aca="true" t="shared" si="4" ref="C44:N44">C19-C42</f>
        <v>-31225.13</v>
      </c>
      <c r="D44" s="59">
        <f t="shared" si="4"/>
        <v>-46361</v>
      </c>
      <c r="E44" s="59">
        <f t="shared" si="4"/>
        <v>208863.73</v>
      </c>
      <c r="F44" s="59">
        <f t="shared" si="4"/>
        <v>-11260.92</v>
      </c>
      <c r="G44" s="59">
        <f t="shared" si="4"/>
        <v>409.0500000000029</v>
      </c>
      <c r="H44" s="59">
        <f t="shared" si="4"/>
        <v>-14568.720000000003</v>
      </c>
      <c r="I44" s="59">
        <f t="shared" si="4"/>
        <v>-27254.09</v>
      </c>
      <c r="J44" s="59">
        <f t="shared" si="4"/>
        <v>-16663.76</v>
      </c>
      <c r="K44" s="59">
        <f t="shared" si="4"/>
        <v>-4166.9</v>
      </c>
      <c r="L44" s="59">
        <f t="shared" si="4"/>
        <v>-4111.62</v>
      </c>
      <c r="M44" s="59">
        <f t="shared" si="4"/>
        <v>-4111.62</v>
      </c>
      <c r="N44" s="59">
        <f t="shared" si="4"/>
        <v>15626.570000000065</v>
      </c>
    </row>
    <row r="45" spans="1:14" ht="16.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</row>
    <row r="46" spans="1:14" ht="15" customHeight="1">
      <c r="A46" s="58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</row>
    <row r="47" spans="1:14" ht="15" customHeight="1">
      <c r="A47" s="53" t="s">
        <v>92</v>
      </c>
      <c r="B47" s="57"/>
      <c r="C47" s="57"/>
      <c r="D47" s="57"/>
      <c r="E47" s="57"/>
      <c r="F47" s="57">
        <v>8150</v>
      </c>
      <c r="G47" s="57">
        <v>24700</v>
      </c>
      <c r="H47" s="57"/>
      <c r="I47" s="57">
        <f>8683.5+4572.75</f>
        <v>13256.25</v>
      </c>
      <c r="J47" s="57"/>
      <c r="K47" s="57"/>
      <c r="L47" s="57"/>
      <c r="M47" s="57"/>
      <c r="N47" s="61"/>
    </row>
    <row r="48" spans="1:14" ht="15" customHeight="1">
      <c r="A48" s="53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61"/>
    </row>
    <row r="49" spans="1:14" ht="15" customHeight="1">
      <c r="A49" s="58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</row>
    <row r="50" spans="1:14" ht="15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</row>
    <row r="51" spans="1:14" ht="15" customHeight="1">
      <c r="A51" s="58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</row>
    <row r="52" spans="1:14" ht="15" customHeight="1">
      <c r="A52" s="53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61"/>
    </row>
    <row r="53" spans="1:14" ht="15" customHeight="1">
      <c r="A53" s="53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61"/>
    </row>
    <row r="54" spans="1:14" ht="15" customHeight="1">
      <c r="A54" s="58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</row>
    <row r="55" spans="1:14" ht="15" customHeight="1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</row>
  </sheetData>
  <sheetProtection/>
  <mergeCells count="16">
    <mergeCell ref="A43:N43"/>
    <mergeCell ref="A45:N45"/>
    <mergeCell ref="A50:N50"/>
    <mergeCell ref="A55:N55"/>
    <mergeCell ref="A12:N12"/>
    <mergeCell ref="A18:N18"/>
    <mergeCell ref="A20:N20"/>
    <mergeCell ref="A32:N32"/>
    <mergeCell ref="A39:N39"/>
    <mergeCell ref="A41:N41"/>
    <mergeCell ref="A1:N1"/>
    <mergeCell ref="A2:N2"/>
    <mergeCell ref="A3:N3"/>
    <mergeCell ref="A4:N4"/>
    <mergeCell ref="A5:N5"/>
    <mergeCell ref="A8:N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Condominium First Management Services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Bedore</dc:creator>
  <cp:keywords/>
  <dc:description/>
  <cp:lastModifiedBy>Annette Cameron</cp:lastModifiedBy>
  <cp:lastPrinted>2019-10-03T00:08:33Z</cp:lastPrinted>
  <dcterms:created xsi:type="dcterms:W3CDTF">2012-12-21T20:34:48Z</dcterms:created>
  <dcterms:modified xsi:type="dcterms:W3CDTF">2019-10-04T17:30:13Z</dcterms:modified>
  <cp:category/>
  <cp:version/>
  <cp:contentType/>
  <cp:contentStatus/>
</cp:coreProperties>
</file>